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https://spucr-my.sharepoint.com/personal/m_hirsova_spucr_cz/Documents/VZ 2024/Pobočka JH/Rapšach/06_Vysvětlení doplnění ZD/Odpovědi I a II/Realizace cesty C2 akt 24.06.26/"/>
    </mc:Choice>
  </mc:AlternateContent>
  <xr:revisionPtr revIDLastSave="0" documentId="11_4787196AE1475F3910490E592E06A8EBB2531DDD" xr6:coauthVersionLast="47" xr6:coauthVersionMax="47" xr10:uidLastSave="{00000000-0000-0000-0000-000000000000}"/>
  <bookViews>
    <workbookView xWindow="28680" yWindow="960" windowWidth="29040" windowHeight="15840" activeTab="1" xr2:uid="{00000000-000D-0000-FFFF-FFFF00000000}"/>
  </bookViews>
  <sheets>
    <sheet name="Rekapitulace stavby" sheetId="1" r:id="rId1"/>
    <sheet name="C2 - Hlavní polní cesta C2" sheetId="2" r:id="rId2"/>
    <sheet name="Pokyny pro vyplnění" sheetId="3" r:id="rId3"/>
  </sheets>
  <definedNames>
    <definedName name="_xlnm._FilterDatabase" localSheetId="1" hidden="1">'C2 - Hlavní polní cesta C2'!$C$89:$K$311</definedName>
    <definedName name="_xlnm.Print_Titles" localSheetId="1">'C2 - Hlavní polní cesta C2'!$89:$89</definedName>
    <definedName name="_xlnm.Print_Titles" localSheetId="0">'Rekapitulace stavby'!$52:$52</definedName>
    <definedName name="_xlnm.Print_Area" localSheetId="1">'C2 - Hlavní polní cesta C2'!$C$4:$J$39,'C2 - Hlavní polní cesta C2'!$C$45:$J$71,'C2 - Hlavní polní cesta C2'!$C$77:$K$311</definedName>
    <definedName name="_xlnm.Print_Area" localSheetId="2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55" i="1"/>
  <c r="J35" i="2"/>
  <c r="AX55" i="1"/>
  <c r="BI307" i="2"/>
  <c r="BH307" i="2"/>
  <c r="BG307" i="2"/>
  <c r="BF307" i="2"/>
  <c r="T307" i="2"/>
  <c r="T306" i="2" s="1"/>
  <c r="R307" i="2"/>
  <c r="R306" i="2"/>
  <c r="P307" i="2"/>
  <c r="P306" i="2"/>
  <c r="BI302" i="2"/>
  <c r="BH302" i="2"/>
  <c r="BG302" i="2"/>
  <c r="BF302" i="2"/>
  <c r="T302" i="2"/>
  <c r="R302" i="2"/>
  <c r="P302" i="2"/>
  <c r="BI298" i="2"/>
  <c r="BH298" i="2"/>
  <c r="BG298" i="2"/>
  <c r="BF298" i="2"/>
  <c r="T298" i="2"/>
  <c r="R298" i="2"/>
  <c r="P298" i="2"/>
  <c r="BI294" i="2"/>
  <c r="BH294" i="2"/>
  <c r="BG294" i="2"/>
  <c r="BF294" i="2"/>
  <c r="T294" i="2"/>
  <c r="R294" i="2"/>
  <c r="P294" i="2"/>
  <c r="BI289" i="2"/>
  <c r="BH289" i="2"/>
  <c r="BG289" i="2"/>
  <c r="BF289" i="2"/>
  <c r="T289" i="2"/>
  <c r="R289" i="2"/>
  <c r="P289" i="2"/>
  <c r="BI285" i="2"/>
  <c r="BH285" i="2"/>
  <c r="BG285" i="2"/>
  <c r="BF285" i="2"/>
  <c r="T285" i="2"/>
  <c r="R285" i="2"/>
  <c r="P285" i="2"/>
  <c r="BI281" i="2"/>
  <c r="BH281" i="2"/>
  <c r="BG281" i="2"/>
  <c r="BF281" i="2"/>
  <c r="T281" i="2"/>
  <c r="R281" i="2"/>
  <c r="P281" i="2"/>
  <c r="BI278" i="2"/>
  <c r="BH278" i="2"/>
  <c r="BG278" i="2"/>
  <c r="BF278" i="2"/>
  <c r="T278" i="2"/>
  <c r="R278" i="2"/>
  <c r="P278" i="2"/>
  <c r="BI274" i="2"/>
  <c r="BH274" i="2"/>
  <c r="BG274" i="2"/>
  <c r="BF274" i="2"/>
  <c r="T274" i="2"/>
  <c r="R274" i="2"/>
  <c r="P274" i="2"/>
  <c r="BI270" i="2"/>
  <c r="BH270" i="2"/>
  <c r="BG270" i="2"/>
  <c r="BF270" i="2"/>
  <c r="T270" i="2"/>
  <c r="R270" i="2"/>
  <c r="P270" i="2"/>
  <c r="BI265" i="2"/>
  <c r="BH265" i="2"/>
  <c r="BG265" i="2"/>
  <c r="BF265" i="2"/>
  <c r="T265" i="2"/>
  <c r="R265" i="2"/>
  <c r="P265" i="2"/>
  <c r="BI262" i="2"/>
  <c r="BH262" i="2"/>
  <c r="BG262" i="2"/>
  <c r="BF262" i="2"/>
  <c r="T262" i="2"/>
  <c r="R262" i="2"/>
  <c r="P262" i="2"/>
  <c r="BI257" i="2"/>
  <c r="BH257" i="2"/>
  <c r="BG257" i="2"/>
  <c r="BF257" i="2"/>
  <c r="T257" i="2"/>
  <c r="R257" i="2"/>
  <c r="P257" i="2"/>
  <c r="BI253" i="2"/>
  <c r="BH253" i="2"/>
  <c r="BG253" i="2"/>
  <c r="BF253" i="2"/>
  <c r="T253" i="2"/>
  <c r="R253" i="2"/>
  <c r="P253" i="2"/>
  <c r="BI249" i="2"/>
  <c r="BH249" i="2"/>
  <c r="BG249" i="2"/>
  <c r="BF249" i="2"/>
  <c r="T249" i="2"/>
  <c r="R249" i="2"/>
  <c r="P249" i="2"/>
  <c r="BI246" i="2"/>
  <c r="BH246" i="2"/>
  <c r="BG246" i="2"/>
  <c r="BF246" i="2"/>
  <c r="T246" i="2"/>
  <c r="R246" i="2"/>
  <c r="P246" i="2"/>
  <c r="BI242" i="2"/>
  <c r="BH242" i="2"/>
  <c r="BG242" i="2"/>
  <c r="BF242" i="2"/>
  <c r="T242" i="2"/>
  <c r="R242" i="2"/>
  <c r="P242" i="2"/>
  <c r="BI238" i="2"/>
  <c r="BH238" i="2"/>
  <c r="BG238" i="2"/>
  <c r="BF238" i="2"/>
  <c r="T238" i="2"/>
  <c r="R238" i="2"/>
  <c r="P238" i="2"/>
  <c r="BI235" i="2"/>
  <c r="BH235" i="2"/>
  <c r="BG235" i="2"/>
  <c r="BF235" i="2"/>
  <c r="T235" i="2"/>
  <c r="R235" i="2"/>
  <c r="P235" i="2"/>
  <c r="BI231" i="2"/>
  <c r="BH231" i="2"/>
  <c r="BG231" i="2"/>
  <c r="BF231" i="2"/>
  <c r="T231" i="2"/>
  <c r="R231" i="2"/>
  <c r="P231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0" i="2"/>
  <c r="BH220" i="2"/>
  <c r="BG220" i="2"/>
  <c r="BF220" i="2"/>
  <c r="T220" i="2"/>
  <c r="R220" i="2"/>
  <c r="P220" i="2"/>
  <c r="BI215" i="2"/>
  <c r="BH215" i="2"/>
  <c r="BG215" i="2"/>
  <c r="BF215" i="2"/>
  <c r="T215" i="2"/>
  <c r="R215" i="2"/>
  <c r="P215" i="2"/>
  <c r="BI211" i="2"/>
  <c r="BH211" i="2"/>
  <c r="BG211" i="2"/>
  <c r="BF211" i="2"/>
  <c r="T211" i="2"/>
  <c r="R211" i="2"/>
  <c r="P211" i="2"/>
  <c r="BI206" i="2"/>
  <c r="BH206" i="2"/>
  <c r="BG206" i="2"/>
  <c r="BF206" i="2"/>
  <c r="T206" i="2"/>
  <c r="R206" i="2"/>
  <c r="P206" i="2"/>
  <c r="BI202" i="2"/>
  <c r="BH202" i="2"/>
  <c r="BG202" i="2"/>
  <c r="BF202" i="2"/>
  <c r="T202" i="2"/>
  <c r="R202" i="2"/>
  <c r="P202" i="2"/>
  <c r="BI198" i="2"/>
  <c r="BH198" i="2"/>
  <c r="BG198" i="2"/>
  <c r="BF198" i="2"/>
  <c r="T198" i="2"/>
  <c r="R198" i="2"/>
  <c r="P198" i="2"/>
  <c r="BI194" i="2"/>
  <c r="BH194" i="2"/>
  <c r="BG194" i="2"/>
  <c r="BF194" i="2"/>
  <c r="T194" i="2"/>
  <c r="R194" i="2"/>
  <c r="P194" i="2"/>
  <c r="BI190" i="2"/>
  <c r="BH190" i="2"/>
  <c r="BG190" i="2"/>
  <c r="BF190" i="2"/>
  <c r="T190" i="2"/>
  <c r="R190" i="2"/>
  <c r="P190" i="2"/>
  <c r="BI184" i="2"/>
  <c r="BH184" i="2"/>
  <c r="BG184" i="2"/>
  <c r="BF184" i="2"/>
  <c r="T184" i="2"/>
  <c r="R184" i="2"/>
  <c r="P184" i="2"/>
  <c r="BI179" i="2"/>
  <c r="BH179" i="2"/>
  <c r="BG179" i="2"/>
  <c r="BF179" i="2"/>
  <c r="T179" i="2"/>
  <c r="R179" i="2"/>
  <c r="P179" i="2"/>
  <c r="BI175" i="2"/>
  <c r="BH175" i="2"/>
  <c r="BG175" i="2"/>
  <c r="BF175" i="2"/>
  <c r="T175" i="2"/>
  <c r="R175" i="2"/>
  <c r="P175" i="2"/>
  <c r="BI171" i="2"/>
  <c r="BH171" i="2"/>
  <c r="BG171" i="2"/>
  <c r="BF171" i="2"/>
  <c r="T171" i="2"/>
  <c r="R171" i="2"/>
  <c r="P171" i="2"/>
  <c r="BI168" i="2"/>
  <c r="BH168" i="2"/>
  <c r="BG168" i="2"/>
  <c r="BF168" i="2"/>
  <c r="T168" i="2"/>
  <c r="R168" i="2"/>
  <c r="P168" i="2"/>
  <c r="BI165" i="2"/>
  <c r="BH165" i="2"/>
  <c r="BG165" i="2"/>
  <c r="BF165" i="2"/>
  <c r="T165" i="2"/>
  <c r="R165" i="2"/>
  <c r="P165" i="2"/>
  <c r="BI161" i="2"/>
  <c r="BH161" i="2"/>
  <c r="BG161" i="2"/>
  <c r="BF161" i="2"/>
  <c r="T161" i="2"/>
  <c r="R161" i="2"/>
  <c r="P161" i="2"/>
  <c r="BI156" i="2"/>
  <c r="BH156" i="2"/>
  <c r="BG156" i="2"/>
  <c r="BF156" i="2"/>
  <c r="T156" i="2"/>
  <c r="R156" i="2"/>
  <c r="P156" i="2"/>
  <c r="BI152" i="2"/>
  <c r="BH152" i="2"/>
  <c r="BG152" i="2"/>
  <c r="BF152" i="2"/>
  <c r="T152" i="2"/>
  <c r="R152" i="2"/>
  <c r="P152" i="2"/>
  <c r="BI149" i="2"/>
  <c r="BH149" i="2"/>
  <c r="BG149" i="2"/>
  <c r="BF149" i="2"/>
  <c r="T149" i="2"/>
  <c r="R149" i="2"/>
  <c r="P149" i="2"/>
  <c r="BI144" i="2"/>
  <c r="BH144" i="2"/>
  <c r="BG144" i="2"/>
  <c r="BF144" i="2"/>
  <c r="T144" i="2"/>
  <c r="R144" i="2"/>
  <c r="P144" i="2"/>
  <c r="BI138" i="2"/>
  <c r="BH138" i="2"/>
  <c r="BG138" i="2"/>
  <c r="BF138" i="2"/>
  <c r="T138" i="2"/>
  <c r="R138" i="2"/>
  <c r="P138" i="2"/>
  <c r="BI134" i="2"/>
  <c r="BH134" i="2"/>
  <c r="BG134" i="2"/>
  <c r="BF134" i="2"/>
  <c r="T134" i="2"/>
  <c r="R134" i="2"/>
  <c r="P134" i="2"/>
  <c r="BI126" i="2"/>
  <c r="BH126" i="2"/>
  <c r="BG126" i="2"/>
  <c r="BF126" i="2"/>
  <c r="T126" i="2"/>
  <c r="R126" i="2"/>
  <c r="P126" i="2"/>
  <c r="BI122" i="2"/>
  <c r="BH122" i="2"/>
  <c r="BG122" i="2"/>
  <c r="BF122" i="2"/>
  <c r="T122" i="2"/>
  <c r="R122" i="2"/>
  <c r="P122" i="2"/>
  <c r="BI118" i="2"/>
  <c r="BH118" i="2"/>
  <c r="BG118" i="2"/>
  <c r="BF118" i="2"/>
  <c r="T118" i="2"/>
  <c r="R118" i="2"/>
  <c r="P118" i="2"/>
  <c r="BI114" i="2"/>
  <c r="BH114" i="2"/>
  <c r="BG114" i="2"/>
  <c r="BF114" i="2"/>
  <c r="T114" i="2"/>
  <c r="R114" i="2"/>
  <c r="P114" i="2"/>
  <c r="BI110" i="2"/>
  <c r="BH110" i="2"/>
  <c r="BG110" i="2"/>
  <c r="BF110" i="2"/>
  <c r="T110" i="2"/>
  <c r="R110" i="2"/>
  <c r="P110" i="2"/>
  <c r="BI106" i="2"/>
  <c r="BH106" i="2"/>
  <c r="BG106" i="2"/>
  <c r="BF106" i="2"/>
  <c r="T106" i="2"/>
  <c r="R106" i="2"/>
  <c r="P106" i="2"/>
  <c r="BI102" i="2"/>
  <c r="BH102" i="2"/>
  <c r="BG102" i="2"/>
  <c r="BF102" i="2"/>
  <c r="T102" i="2"/>
  <c r="R102" i="2"/>
  <c r="P102" i="2"/>
  <c r="BI98" i="2"/>
  <c r="BH98" i="2"/>
  <c r="BG98" i="2"/>
  <c r="BF98" i="2"/>
  <c r="T98" i="2"/>
  <c r="R98" i="2"/>
  <c r="P98" i="2"/>
  <c r="BI93" i="2"/>
  <c r="BH93" i="2"/>
  <c r="BG93" i="2"/>
  <c r="BF93" i="2"/>
  <c r="T93" i="2"/>
  <c r="R93" i="2"/>
  <c r="P93" i="2"/>
  <c r="J86" i="2"/>
  <c r="F86" i="2"/>
  <c r="F84" i="2"/>
  <c r="E82" i="2"/>
  <c r="J54" i="2"/>
  <c r="F54" i="2"/>
  <c r="F52" i="2"/>
  <c r="E50" i="2"/>
  <c r="J24" i="2"/>
  <c r="E24" i="2"/>
  <c r="J87" i="2" s="1"/>
  <c r="J23" i="2"/>
  <c r="J18" i="2"/>
  <c r="E18" i="2"/>
  <c r="F55" i="2"/>
  <c r="J17" i="2"/>
  <c r="J12" i="2"/>
  <c r="J52" i="2"/>
  <c r="E7" i="2"/>
  <c r="E80" i="2" s="1"/>
  <c r="L50" i="1"/>
  <c r="AM50" i="1"/>
  <c r="AM49" i="1"/>
  <c r="L49" i="1"/>
  <c r="AM47" i="1"/>
  <c r="L47" i="1"/>
  <c r="L45" i="1"/>
  <c r="L44" i="1"/>
  <c r="BK110" i="2"/>
  <c r="J93" i="2"/>
  <c r="J302" i="2"/>
  <c r="BK294" i="2"/>
  <c r="BK281" i="2"/>
  <c r="J274" i="2"/>
  <c r="J161" i="2"/>
  <c r="BK265" i="2"/>
  <c r="J257" i="2"/>
  <c r="J249" i="2"/>
  <c r="BK238" i="2"/>
  <c r="BK226" i="2"/>
  <c r="BK220" i="2"/>
  <c r="BK211" i="2"/>
  <c r="BK202" i="2"/>
  <c r="BK184" i="2"/>
  <c r="J110" i="2"/>
  <c r="J194" i="2"/>
  <c r="BK175" i="2"/>
  <c r="J165" i="2"/>
  <c r="BK152" i="2"/>
  <c r="BK134" i="2"/>
  <c r="BK93" i="2"/>
  <c r="J98" i="2"/>
  <c r="BK302" i="2"/>
  <c r="BK289" i="2"/>
  <c r="J278" i="2"/>
  <c r="J152" i="2"/>
  <c r="BK253" i="2"/>
  <c r="J242" i="2"/>
  <c r="J220" i="2"/>
  <c r="J202" i="2"/>
  <c r="BK190" i="2"/>
  <c r="J198" i="2"/>
  <c r="BK156" i="2"/>
  <c r="BK138" i="2"/>
  <c r="BK285" i="2"/>
  <c r="J138" i="2"/>
  <c r="BK114" i="2"/>
  <c r="BK298" i="2"/>
  <c r="BK270" i="2"/>
  <c r="J238" i="2"/>
  <c r="BK194" i="2"/>
  <c r="J190" i="2"/>
  <c r="J289" i="2"/>
  <c r="J262" i="2"/>
  <c r="J224" i="2"/>
  <c r="BK179" i="2"/>
  <c r="J184" i="2"/>
  <c r="BK126" i="2"/>
  <c r="J298" i="2"/>
  <c r="BK168" i="2"/>
  <c r="BK262" i="2"/>
  <c r="BK246" i="2"/>
  <c r="J235" i="2"/>
  <c r="J226" i="2"/>
  <c r="J211" i="2"/>
  <c r="J114" i="2"/>
  <c r="J168" i="2"/>
  <c r="BK118" i="2"/>
  <c r="J270" i="2"/>
  <c r="BK122" i="2"/>
  <c r="BK106" i="2"/>
  <c r="J281" i="2"/>
  <c r="BK257" i="2"/>
  <c r="BK231" i="2"/>
  <c r="BK206" i="2"/>
  <c r="BK274" i="2"/>
  <c r="J122" i="2"/>
  <c r="J156" i="2"/>
  <c r="BK235" i="2"/>
  <c r="J206" i="2"/>
  <c r="BK171" i="2"/>
  <c r="BK98" i="2"/>
  <c r="AS54" i="1"/>
  <c r="J149" i="2"/>
  <c r="J134" i="2"/>
  <c r="J118" i="2"/>
  <c r="J307" i="2"/>
  <c r="J265" i="2"/>
  <c r="J246" i="2"/>
  <c r="BK224" i="2"/>
  <c r="J175" i="2"/>
  <c r="J144" i="2"/>
  <c r="J171" i="2"/>
  <c r="BK242" i="2"/>
  <c r="J215" i="2"/>
  <c r="J106" i="2"/>
  <c r="BK149" i="2"/>
  <c r="J179" i="2"/>
  <c r="J285" i="2"/>
  <c r="BK144" i="2"/>
  <c r="J126" i="2"/>
  <c r="J294" i="2"/>
  <c r="BK165" i="2"/>
  <c r="BK249" i="2"/>
  <c r="BK215" i="2"/>
  <c r="BK102" i="2"/>
  <c r="BK161" i="2"/>
  <c r="BK278" i="2"/>
  <c r="J253" i="2"/>
  <c r="J231" i="2"/>
  <c r="BK198" i="2"/>
  <c r="BK307" i="2"/>
  <c r="J102" i="2"/>
  <c r="BK92" i="2" l="1"/>
  <c r="BK183" i="2"/>
  <c r="J183" i="2"/>
  <c r="J62" i="2" s="1"/>
  <c r="BK219" i="2"/>
  <c r="J219" i="2"/>
  <c r="J63" i="2" s="1"/>
  <c r="BK230" i="2"/>
  <c r="J230" i="2" s="1"/>
  <c r="J64" i="2" s="1"/>
  <c r="BK261" i="2"/>
  <c r="J261" i="2"/>
  <c r="J65" i="2"/>
  <c r="BK277" i="2"/>
  <c r="J277" i="2"/>
  <c r="J68" i="2" s="1"/>
  <c r="BK293" i="2"/>
  <c r="J293" i="2"/>
  <c r="J69" i="2" s="1"/>
  <c r="T92" i="2"/>
  <c r="T183" i="2"/>
  <c r="P219" i="2"/>
  <c r="P230" i="2"/>
  <c r="T261" i="2"/>
  <c r="P269" i="2"/>
  <c r="R277" i="2"/>
  <c r="R293" i="2"/>
  <c r="R92" i="2"/>
  <c r="R183" i="2"/>
  <c r="T219" i="2"/>
  <c r="R230" i="2"/>
  <c r="R261" i="2"/>
  <c r="BK269" i="2"/>
  <c r="J269" i="2" s="1"/>
  <c r="J67" i="2" s="1"/>
  <c r="T269" i="2"/>
  <c r="T277" i="2"/>
  <c r="P293" i="2"/>
  <c r="P92" i="2"/>
  <c r="P183" i="2"/>
  <c r="R219" i="2"/>
  <c r="T230" i="2"/>
  <c r="P261" i="2"/>
  <c r="R269" i="2"/>
  <c r="R268" i="2" s="1"/>
  <c r="P277" i="2"/>
  <c r="T293" i="2"/>
  <c r="BK306" i="2"/>
  <c r="J306" i="2"/>
  <c r="J70" i="2"/>
  <c r="E48" i="2"/>
  <c r="J55" i="2"/>
  <c r="BE102" i="2"/>
  <c r="BE106" i="2"/>
  <c r="BE110" i="2"/>
  <c r="BE126" i="2"/>
  <c r="BE152" i="2"/>
  <c r="BE156" i="2"/>
  <c r="BE161" i="2"/>
  <c r="BE165" i="2"/>
  <c r="BE179" i="2"/>
  <c r="BE190" i="2"/>
  <c r="BE194" i="2"/>
  <c r="BE281" i="2"/>
  <c r="J84" i="2"/>
  <c r="F87" i="2"/>
  <c r="BE93" i="2"/>
  <c r="BE114" i="2"/>
  <c r="BE118" i="2"/>
  <c r="BE175" i="2"/>
  <c r="BE184" i="2"/>
  <c r="BE198" i="2"/>
  <c r="BE202" i="2"/>
  <c r="BE206" i="2"/>
  <c r="BE211" i="2"/>
  <c r="BE215" i="2"/>
  <c r="BE220" i="2"/>
  <c r="BE224" i="2"/>
  <c r="BE226" i="2"/>
  <c r="BE231" i="2"/>
  <c r="BE235" i="2"/>
  <c r="BE238" i="2"/>
  <c r="BE242" i="2"/>
  <c r="BE246" i="2"/>
  <c r="BE249" i="2"/>
  <c r="BE253" i="2"/>
  <c r="BE257" i="2"/>
  <c r="BE270" i="2"/>
  <c r="BE274" i="2"/>
  <c r="BE285" i="2"/>
  <c r="BE307" i="2"/>
  <c r="BE168" i="2"/>
  <c r="BE171" i="2"/>
  <c r="BE262" i="2"/>
  <c r="BE265" i="2"/>
  <c r="BE278" i="2"/>
  <c r="BE289" i="2"/>
  <c r="BE294" i="2"/>
  <c r="BE298" i="2"/>
  <c r="BE302" i="2"/>
  <c r="BE98" i="2"/>
  <c r="BE122" i="2"/>
  <c r="BE134" i="2"/>
  <c r="BE138" i="2"/>
  <c r="BE144" i="2"/>
  <c r="BE149" i="2"/>
  <c r="J34" i="2"/>
  <c r="AW55" i="1"/>
  <c r="F34" i="2"/>
  <c r="BA55" i="1"/>
  <c r="BA54" i="1"/>
  <c r="AW54" i="1" s="1"/>
  <c r="AK30" i="1" s="1"/>
  <c r="F36" i="2"/>
  <c r="BC55" i="1" s="1"/>
  <c r="BC54" i="1" s="1"/>
  <c r="W32" i="1" s="1"/>
  <c r="F35" i="2"/>
  <c r="BB55" i="1" s="1"/>
  <c r="BB54" i="1" s="1"/>
  <c r="AX54" i="1" s="1"/>
  <c r="F37" i="2"/>
  <c r="BD55" i="1"/>
  <c r="BD54" i="1" s="1"/>
  <c r="W33" i="1" s="1"/>
  <c r="T91" i="2" l="1"/>
  <c r="BK91" i="2"/>
  <c r="P91" i="2"/>
  <c r="T268" i="2"/>
  <c r="T90" i="2" s="1"/>
  <c r="R91" i="2"/>
  <c r="R90" i="2" s="1"/>
  <c r="P268" i="2"/>
  <c r="J92" i="2"/>
  <c r="J61" i="2"/>
  <c r="BK268" i="2"/>
  <c r="J268" i="2"/>
  <c r="J66" i="2"/>
  <c r="J91" i="2"/>
  <c r="J60" i="2"/>
  <c r="F33" i="2"/>
  <c r="AZ55" i="1" s="1"/>
  <c r="AZ54" i="1" s="1"/>
  <c r="AV54" i="1" s="1"/>
  <c r="AK29" i="1" s="1"/>
  <c r="AY54" i="1"/>
  <c r="J33" i="2"/>
  <c r="AV55" i="1" s="1"/>
  <c r="AT55" i="1" s="1"/>
  <c r="W31" i="1"/>
  <c r="W30" i="1"/>
  <c r="P90" i="2" l="1"/>
  <c r="AU55" i="1"/>
  <c r="BK90" i="2"/>
  <c r="J90" i="2" s="1"/>
  <c r="J30" i="2" s="1"/>
  <c r="AG55" i="1" s="1"/>
  <c r="AG54" i="1" s="1"/>
  <c r="AK26" i="1" s="1"/>
  <c r="AK35" i="1" s="1"/>
  <c r="AU54" i="1"/>
  <c r="W29" i="1"/>
  <c r="AT54" i="1"/>
  <c r="J39" i="2" l="1"/>
  <c r="J59" i="2"/>
  <c r="AN54" i="1"/>
  <c r="AN55" i="1"/>
</calcChain>
</file>

<file path=xl/sharedStrings.xml><?xml version="1.0" encoding="utf-8"?>
<sst xmlns="http://schemas.openxmlformats.org/spreadsheetml/2006/main" count="2484" uniqueCount="673">
  <si>
    <t>Export Komplet</t>
  </si>
  <si>
    <t>VZ</t>
  </si>
  <si>
    <t>2.0</t>
  </si>
  <si>
    <t>ZAMOK</t>
  </si>
  <si>
    <t>False</t>
  </si>
  <si>
    <t>{78d27888-95b8-438c-ada2-dbc4523593c7}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</si>
  <si>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</si>
  <si>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</si>
  <si>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</si>
  <si>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</si>
  <si>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</si>
  <si>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</si>
  <si>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</si>
  <si>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</si>
  <si>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J-15/22_C2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</si>
  <si>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</si>
  <si>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</si>
  <si>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Realizace cesty C2 v k.ú. Rapšach</t>
  </si>
  <si>
    <t>0,1</t>
  </si>
  <si>
    <t>KSO:</t>
  </si>
  <si>
    <t/>
  </si>
  <si>
    <t>CC-CZ:</t>
  </si>
  <si>
    <t>1</t>
  </si>
  <si>
    <t>Místo:</t>
  </si>
  <si>
    <t>k.ú. Rapšach</t>
  </si>
  <si>
    <t>Datum:</t>
  </si>
  <si>
    <t>14. 5. 2024</t>
  </si>
  <si>
    <t>10</t>
  </si>
  <si>
    <t>100</t>
  </si>
  <si>
    <t>Zadavatel:</t>
  </si>
  <si>
    <t>IČ:</t>
  </si>
  <si>
    <t>Česká Republika – SPÚ, Pobočka J. Hradec</t>
  </si>
  <si>
    <t>DIČ:</t>
  </si>
  <si>
    <t>Uchazeč:</t>
  </si>
  <si>
    <t>Vyplň údaj</t>
  </si>
  <si>
    <t>Projektant:</t>
  </si>
  <si>
    <t>P – atelier JH s.r.o.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</si>
  <si>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</si>
  <si>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</si>
  <si>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</si>
  <si>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</si>
  <si>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</si>
  <si>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</si>
  <si>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</si>
  <si>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</si>
  <si>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</si>
  <si>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</si>
  <si>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</si>
  <si>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</si>
  <si>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</si>
  <si>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</si>
  <si>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</si>
  <si>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</si>
  <si>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</si>
  <si>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</si>
  <si>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</si>
  <si>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</si>
  <si>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</si>
  <si>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</si>
  <si>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</si>
  <si>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</si>
  <si>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</si>
  <si>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</si>
  <si>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</si>
  <si>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</si>
  <si>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</si>
  <si>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</si>
  <si>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</si>
  <si>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</si>
  <si>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</si>
  <si>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</si>
  <si>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</si>
  <si>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</si>
  <si>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</si>
  <si>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</si>
  <si>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</si>
  <si>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</si>
  <si>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</si>
  <si>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</si>
  <si>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</si>
  <si>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</si>
  <si>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C2</t>
  </si>
  <si>
    <t>Hlavní polní cesta C2</t>
  </si>
  <si>
    <t>STA</t>
  </si>
  <si>
    <t>{62892009-8663-47d0-9cac-9a9d785cd277}</t>
  </si>
  <si>
    <t>82229</t>
  </si>
  <si>
    <t>2</t>
  </si>
  <si>
    <t>KRYCÍ LIST SOUPISU PRACÍ</t>
  </si>
  <si>
    <t>Objekt:</t>
  </si>
  <si>
    <t>C2 - Hlavní polní cesta C2</t>
  </si>
  <si>
    <t>Není-li ve výkazech výměr uvedeno jinak, výměry byly digitálně odečteny z DWG souborů, resp. dopočteny z příčných řezů. Položky a dílčí výměry položek vztahujících se k sanacím podkladních vrstev budou čerpány po odsouhlasení objednatelem, na základě výsledků zatěžovacích zkoušek, v rozsahu dle pokynů geotechnického dozoru a se souhlasem TDI / objednatele !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</si>
  <si>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</si>
  <si>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</si>
  <si>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</si>
  <si>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</si>
  <si>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</si>
  <si>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</si>
  <si>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</si>
  <si>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</si>
  <si>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</si>
  <si>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</si>
  <si>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</si>
  <si>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</si>
  <si>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</si>
  <si>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</si>
  <si>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</si>
  <si>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</si>
  <si>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</si>
  <si>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</si>
  <si>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</si>
  <si>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</si>
  <si>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</si>
  <si>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</si>
  <si>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</si>
  <si>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</si>
  <si>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</si>
  <si>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</si>
  <si>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</si>
  <si>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</si>
  <si>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</si>
  <si>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</si>
  <si>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</si>
  <si>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</si>
  <si>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</si>
  <si>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112101105</t>
  </si>
  <si>
    <t>Odstranění stromů listnatých průměru kmene přes 900 do 1100 mm</t>
  </si>
  <si>
    <t>kus</t>
  </si>
  <si>
    <t>CS ÚRS 2024 01</t>
  </si>
  <si>
    <t>4</t>
  </si>
  <si>
    <t>277870738</t>
  </si>
  <si>
    <t>PP</t>
  </si>
  <si>
    <t>Odstranění stromů s odřezáním kmene a s odvětvením listnatých, průměru kmene přes 900 do 1100 mm</t>
  </si>
  <si>
    <t>Online PSC</t>
  </si>
  <si>
    <t>https://podminky.urs.cz/item/CS_URS_2024_01/112101105</t>
  </si>
  <si>
    <t>P</t>
  </si>
  <si>
    <t>Poznámka k položce:_x000D_
vč. likvidace dřevní hmoty dle dispozic zhotovitele</t>
  </si>
  <si>
    <t>VV</t>
  </si>
  <si>
    <t>"kácená solitérní zeleň - lípa" 1</t>
  </si>
  <si>
    <t>112251105</t>
  </si>
  <si>
    <t>Odstranění pařezů průměru přes 900 do 1100 mm</t>
  </si>
  <si>
    <t>1713994153</t>
  </si>
  <si>
    <t>Odstranění pařezů strojně s jejich vykopáním nebo vytrháním průměru přes 900 do 1100 mm</t>
  </si>
  <si>
    <t>https://podminky.urs.cz/item/CS_URS_2024_01/112251105</t>
  </si>
  <si>
    <t>3</t>
  </si>
  <si>
    <t>113107222</t>
  </si>
  <si>
    <t>Odstranění podkladu z kameniva drceného tl přes 100 do 200 mm strojně pl přes 200 m2</t>
  </si>
  <si>
    <t>m2</t>
  </si>
  <si>
    <t>482921361</t>
  </si>
  <si>
    <t>Odstranění podkladů nebo krytů strojně plochy jednotlivě přes 200 m2 s přemístěním hmot na skládku na vzdálenost do 20 m nebo s naložením na dopravní prostředek z kameniva hrubého drceného, o tl. vrstvy přes 100 do 200 mm</t>
  </si>
  <si>
    <t>https://podminky.urs.cz/item/CS_URS_2024_01/113107222</t>
  </si>
  <si>
    <t>"Odstranění stávající konstrukce vozovky - poskladní ŠD v prům. tl. 150mm" 5067,0</t>
  </si>
  <si>
    <t>113107243</t>
  </si>
  <si>
    <t>Odstranění podkladu živičného tl přes 100 do 150 mm strojně pl přes 200 m2</t>
  </si>
  <si>
    <t>1406400218</t>
  </si>
  <si>
    <t>Odstranění podkladů nebo krytů strojně plochy jednotlivě přes 200 m2 s přemístěním hmot na skládku na vzdálenost do 20 m nebo s naložením na dopravní prostředek živičných, o tl. vrstvy přes 100 do 150 mm</t>
  </si>
  <si>
    <t>https://podminky.urs.cz/item/CS_URS_2024_01/113107243</t>
  </si>
  <si>
    <t>"Odstranění stávající konstrukce vozovky - PM v prům. tl. 150mm" 5067,0</t>
  </si>
  <si>
    <t>5</t>
  </si>
  <si>
    <t>121151113</t>
  </si>
  <si>
    <t>Sejmutí ornice plochy do 500 m2 tl vrstvy do 200 mm strojně</t>
  </si>
  <si>
    <t>-1246288059</t>
  </si>
  <si>
    <t>Sejmutí ornice strojně při souvislé ploše přes 100 do 500 m2, tl. vrstvy do 200 mm</t>
  </si>
  <si>
    <t>https://podminky.urs.cz/item/CS_URS_2024_01/121151113</t>
  </si>
  <si>
    <t>"Sejmutí ornice v prům. tl. 100mm - plochy C s pruhem š. 0,6 m z každého kraje cesty" 1615,0</t>
  </si>
  <si>
    <t>6</t>
  </si>
  <si>
    <t>122252206</t>
  </si>
  <si>
    <t>Odkopávky a prokopávky nezapažené pro silnice a dálnice v hornině třídy těžitelnosti I objem do 5000 m3 strojně</t>
  </si>
  <si>
    <t>m3</t>
  </si>
  <si>
    <t>-1553668910</t>
  </si>
  <si>
    <t>Odkopávky a prokopávky nezapažené pro silnice a dálnice strojně v hornině třídy těžitelnosti I přes 1 000 do 5 000 m3</t>
  </si>
  <si>
    <t>https://podminky.urs.cz/item/CS_URS_2024_01/122252206</t>
  </si>
  <si>
    <t>"Výkop pro realizaci cesty (s odpočtem kubatury vozovky)" 2839,9-(5067,0*0,3)</t>
  </si>
  <si>
    <t>7</t>
  </si>
  <si>
    <t>129001101</t>
  </si>
  <si>
    <t>Příplatek za ztížení odkopávky nebo prokopávky v blízkosti inženýrských sítí</t>
  </si>
  <si>
    <t>-46621441</t>
  </si>
  <si>
    <t>Příplatek k cenám vykopávek za ztížení vykopávky v blízkosti podzemního vedení nebo výbušnin v horninách jakékoliv třídy</t>
  </si>
  <si>
    <t>https://podminky.urs.cz/item/CS_URS_2024_01/129001101</t>
  </si>
  <si>
    <t>"odkopávky v blízkosti sítí - odborný odhad" 100</t>
  </si>
  <si>
    <t>8</t>
  </si>
  <si>
    <t>129951121</t>
  </si>
  <si>
    <t>Bourání zdiva z betonu prostého neprokládaného v odkopávkách nebo prokopávkách strojně</t>
  </si>
  <si>
    <t>334264581</t>
  </si>
  <si>
    <t>Bourání konstrukcí v odkopávkách a prokopávkách strojně s přemístěním suti na hromady na vzdálenost do 20 m nebo s naložením na dopravní prostředek z betonu prostého neprokládaného</t>
  </si>
  <si>
    <t>https://podminky.urs.cz/item/CS_URS_2024_01/129951121</t>
  </si>
  <si>
    <t>"Skryté betonové (příp. ŽB) konstrukce - odborný odhad" 3,0</t>
  </si>
  <si>
    <t>9</t>
  </si>
  <si>
    <t>162651112-1</t>
  </si>
  <si>
    <t>Vodorovné přemístění výkopku/sypaniny z horniny třídy těžitelnosti I, skupiny 1 až 3 na meziskládku nebo z meziskládky dle dodavatele stavby včetně uložení</t>
  </si>
  <si>
    <t>768120466</t>
  </si>
  <si>
    <t>Vodorovné přemístění výkopku nebo sypaniny po suchu na obvyklém dopravním prostředku, bez naložení výkopku, z horniny třídy těžitelnosti I skupiny 1 až 3 na meziskládku nebo z meziskládky dle dodavatele stavby včetně uložení</t>
  </si>
  <si>
    <t>"odvoz na meziskládku"</t>
  </si>
  <si>
    <t>"Materiál potřebný na provedení záspů po provedení cesty" 222,5</t>
  </si>
  <si>
    <t>"Sejmutá ornice pro zpětné použití" 1615,0*0,1</t>
  </si>
  <si>
    <t>"dovoz z meziskládky"</t>
  </si>
  <si>
    <t>162751117-1</t>
  </si>
  <si>
    <t>Vodorovné přemístění výkopku/sypaniny z horniny třídy těžitelnosti I, skupiny 1 až 3 na recyklační středisko nebo skládku dle dodavatele stavby včetně uložení</t>
  </si>
  <si>
    <t>-1803761417</t>
  </si>
  <si>
    <t>Vodorovné přemístění výkopku nebo sypaniny po suchu na obvyklém dopravním prostředku, bez naložení výkopku, z horniny třídy těžitelnosti I skupiny 1 až 3 na recyklační středisko nebo skládku dle dodavatele stavby včetně uložení</t>
  </si>
  <si>
    <t>"Odkop" 1319,8</t>
  </si>
  <si>
    <t>"Materiál potřebný na provedení zásypů po provedení cesty - odpočet" -222,5</t>
  </si>
  <si>
    <t>11</t>
  </si>
  <si>
    <t>167151111</t>
  </si>
  <si>
    <t>Nakládání výkopku z hornin třídy těžitelnosti I skupiny 1 až 3 přes 100 m3</t>
  </si>
  <si>
    <t>1945692197</t>
  </si>
  <si>
    <t>Nakládání, skládání a překládání neulehlého výkopku nebo sypaniny strojně nakládání, množství přes 100 m3, z hornin třídy těžitelnosti I, skupiny 1 až 3</t>
  </si>
  <si>
    <t>https://podminky.urs.cz/item/CS_URS_2024_01/167151111</t>
  </si>
  <si>
    <t>"dovoz z meziskládky - naložení"</t>
  </si>
  <si>
    <t>171152111</t>
  </si>
  <si>
    <t>Uložení sypaniny z hornin nesoudržných a sypkých do násypů zhutněných v aktivní zóně silnic a dálnic</t>
  </si>
  <si>
    <t>-1755406553</t>
  </si>
  <si>
    <t>Uložení sypaniny do zhutněných násypů pro silnice, dálnice a letiště s rozprostřením sypaniny ve vrstvách, s hrubým urovnáním a uzavřením povrchu násypu z hornin nesoudržných sypkých v aktivní zóně</t>
  </si>
  <si>
    <t>https://podminky.urs.cz/item/CS_URS_2024_01/171152111</t>
  </si>
  <si>
    <t>"Sanace podloží"</t>
  </si>
  <si>
    <t>"štěrkodrť ŠD 0/32 tl. 150mm / upravená pláň - 65MPa (plocha ACO + 20%)" 5919,0*1,2*0,15</t>
  </si>
  <si>
    <t>13</t>
  </si>
  <si>
    <t>M</t>
  </si>
  <si>
    <t>58344171</t>
  </si>
  <si>
    <t>štěrkodrť frakce 0/32</t>
  </si>
  <si>
    <t>t</t>
  </si>
  <si>
    <t>1483771812</t>
  </si>
  <si>
    <t>1065,42*2,1 'Přepočtené koeficientem množství</t>
  </si>
  <si>
    <t>14</t>
  </si>
  <si>
    <t>171152112</t>
  </si>
  <si>
    <t>Uložení sypaniny z hornin nesoudržných a sypkých do násypů zhutněných mimo aktivní zónu silnic a dálnic</t>
  </si>
  <si>
    <t>1754513116</t>
  </si>
  <si>
    <t>Uložení sypaniny do zhutněných násypů pro silnice, dálnice a letiště s rozprostřením sypaniny ve vrstvách, s hrubým urovnáním a uzavřením povrchu násypu z hornin nesoudržných sypkých mimo aktivní zónu</t>
  </si>
  <si>
    <t>https://podminky.urs.cz/item/CS_URS_2024_01/171152112</t>
  </si>
  <si>
    <t>"násyp / zásyp po provedení cesty (materiál z meziskládky)" 222,5</t>
  </si>
  <si>
    <t>15</t>
  </si>
  <si>
    <t>171201221</t>
  </si>
  <si>
    <t>Poplatek za uložení na skládce (skládkovné) zeminy a kamení kód odpadu 17 05 04</t>
  </si>
  <si>
    <t>222699575</t>
  </si>
  <si>
    <t>Poplatek za uložení stavebního odpadu na skládce (skládkovné) zeminy a kamení zatříděného do Katalogu odpadů pod kódem 17 05 04</t>
  </si>
  <si>
    <t>https://podminky.urs.cz/item/CS_URS_2024_01/171201221</t>
  </si>
  <si>
    <t>"Odkop - přebytek" 1097,3</t>
  </si>
  <si>
    <t>1097,3*1,8 'Přepočtené koeficientem množství</t>
  </si>
  <si>
    <t>16</t>
  </si>
  <si>
    <t>181351103</t>
  </si>
  <si>
    <t>Rozprostření ornice tl vrstvy do 200 mm pl přes 100 do 500 m2 v rovině nebo ve svahu do 1:5 strojně</t>
  </si>
  <si>
    <t>1795532753</t>
  </si>
  <si>
    <t>Rozprostření a urovnání ornice v rovině nebo ve svahu sklonu do 1:5 strojně při souvislé ploše přes 100 do 500 m2, tl. vrstvy do 200 mm</t>
  </si>
  <si>
    <t>https://podminky.urs.cz/item/CS_URS_2024_01/181351103</t>
  </si>
  <si>
    <t>"Zpětné ohumusování v tl. 100mm - plochy C s pruhem š. 0,6 m z každého kraje cesty" 1615,0</t>
  </si>
  <si>
    <t>17</t>
  </si>
  <si>
    <t>181411131-1</t>
  </si>
  <si>
    <t>Založení parkového trávníku výsevem plochy do 10000 m2 v rovině a ve svahu do 1:5, včetně obdělání půdy, hnojení půdy hnojivem a dodávkou hnojiva, včetně ošetření trávníku, klíčící trávník je nutné v suchém období kropit a po dosažení výšky 10 – 15 cm</t>
  </si>
  <si>
    <t>2099752515</t>
  </si>
  <si>
    <t>"osetí ohumusovaných ploch trvavním osivem (vč. přípravy, údržby)" 1615,0</t>
  </si>
  <si>
    <t>18</t>
  </si>
  <si>
    <t>00572472</t>
  </si>
  <si>
    <t>osivo směs travní krajinná-rovinná</t>
  </si>
  <si>
    <t>kg</t>
  </si>
  <si>
    <t>1202682661</t>
  </si>
  <si>
    <t>1615*0,025 'Přepočtené koeficientem množství</t>
  </si>
  <si>
    <t>19</t>
  </si>
  <si>
    <t>181951111</t>
  </si>
  <si>
    <t>Úprava pláně v hornině třídy těžitelnosti I skupiny 1 až 3 bez zhutnění strojně</t>
  </si>
  <si>
    <t>-1389019439</t>
  </si>
  <si>
    <t>Úprava pláně vyrovnáním výškových rozdílů strojně v hornině třídy těžitelnosti I, skupiny 1 až 3 bez zhutnění</t>
  </si>
  <si>
    <t>https://podminky.urs.cz/item/CS_URS_2024_01/181951111</t>
  </si>
  <si>
    <t>"Úprava pláně bez zhutnění pro realizaci ohumusování (plocha ohumusování + 10%)" 1615,0*1,1</t>
  </si>
  <si>
    <t>20</t>
  </si>
  <si>
    <t>181951112</t>
  </si>
  <si>
    <t>Úprava pláně v hornině třídy těžitelnosti I skupiny 1 až 3 se zhutněním strojně</t>
  </si>
  <si>
    <t>-1339701937</t>
  </si>
  <si>
    <t>Úprava pláně vyrovnáním výškových rozdílů strojně v hornině třídy těžitelnosti I, skupiny 1 až 3 se zhutněním</t>
  </si>
  <si>
    <t>https://podminky.urs.cz/item/CS_URS_2024_01/181951112</t>
  </si>
  <si>
    <t>"Úprava pláně se zhutněním pro realizaci cesty (plocha ŠD +10%)" 7102,8*1,1</t>
  </si>
  <si>
    <t>184102110-1</t>
  </si>
  <si>
    <t>Výsadba stromu vč. zemních prací a péče, dodávky stromu</t>
  </si>
  <si>
    <t>-2007771711</t>
  </si>
  <si>
    <t>Výsadba dřeviny s balem do předem vyhloubené jamky se zalitím v rovině nebo na svahu do 1:5, při průměru balu do 100 mm</t>
  </si>
  <si>
    <t>Poznámka k položce:_x000D_
Kompletní dodávka vč. následné péče:_x000D_
Na výsadbu budou použity geograficky původní a stanovištně vhodné druhy dřevin (lípa srdčitá, javor klen / mléč, dub letní, ovocné dřeviny) ve sponu 6-8m. Bude provedena ochrana a stabilizace dřevin, včetně garance zdárného růstu v délce trvání min. 5 let._x000D_
Ochrana a stabilizace nových dřevin bude provedena ukotvení dřeviny třemi dřevěnými impregnovanými kůly D 80mm dl. 2m s příčlemi, ochrannou rohoží a úvazkem._x000D_
Konkrétní druhy dřevin a jejich konkrétní umístění bude řešeno v rámci stavby.</t>
  </si>
  <si>
    <t>"Náhradní výsadba" 24</t>
  </si>
  <si>
    <t>Komunikace pozemní</t>
  </si>
  <si>
    <t>22</t>
  </si>
  <si>
    <t>561081131</t>
  </si>
  <si>
    <t>Zřízení podkladu ze zeminy upravené vápnem, cementem, směsnými pojivy tl přes 450 do 500 mm pl přes 5000 m2</t>
  </si>
  <si>
    <t>-1713296682</t>
  </si>
  <si>
    <t>Zřízení podkladu ze zeminy upravené hydraulickými pojivy vápnem, cementem nebo směsnými pojivy (materiál ve specifikaci) s rozprostřením, promísením, vlhčením, zhutněním a ošetřením vodou plochy přes 5 000 m2, tloušťka po zhutnění přes 450 do 500 mm</t>
  </si>
  <si>
    <t>https://podminky.urs.cz/item/CS_URS_2024_01/561081131</t>
  </si>
  <si>
    <t>Poznámka k položce:_x000D_
množství pojiva / cementu 2,5 hmotnostního % materiálu</t>
  </si>
  <si>
    <t>"cementova stabilizace podloží do hloubky 500mm od upravené pláně (plocha ACO + 20%)" 5919,0*1,2</t>
  </si>
  <si>
    <t>23</t>
  </si>
  <si>
    <t>58522110</t>
  </si>
  <si>
    <t>cement portlandský směsný CEM II 42,5MPa</t>
  </si>
  <si>
    <t>1258391608</t>
  </si>
  <si>
    <t>Poznámka k položce:_x000D_
CEM II Portlandský cement směsný, vyjma CEM II/B-L, CEM II/B-LL, CEM II/B-M</t>
  </si>
  <si>
    <t xml:space="preserve">"množství při předpokládané objemové hmotnosti 1750 kg/m3" 7102,8*0,5*1,75*0,025 </t>
  </si>
  <si>
    <t>24</t>
  </si>
  <si>
    <t>564871111</t>
  </si>
  <si>
    <t>Podklad ze štěrkodrtě ŠD plochy přes 100 m2 tl 250 mm</t>
  </si>
  <si>
    <t>1128898838</t>
  </si>
  <si>
    <t>Podklad ze štěrkodrti ŠD s rozprostřením a zhutněním plochy přes 100 m2, po zhutnění tl. 250 mm</t>
  </si>
  <si>
    <t>https://podminky.urs.cz/item/CS_URS_2024_01/564871111</t>
  </si>
  <si>
    <t>"Realizace cesty Skladba A - ŠDB tl. 250mm (plocha ACO +20%)" 5919,0*1,2</t>
  </si>
  <si>
    <t>25</t>
  </si>
  <si>
    <t>565135121</t>
  </si>
  <si>
    <t>Asfaltový beton vrstva podkladní ACP 16 (obalované kamenivo OKS) tl 50 mm š přes 3 m</t>
  </si>
  <si>
    <t>-1049359960</t>
  </si>
  <si>
    <t>Asfaltový beton vrstva podkladní ACP 16 (obalované kamenivo střednězrnné - OKS) s rozprostřením a zhutněním v pruhu šířky přes 3 m, po zhutnění tl. 50 mm</t>
  </si>
  <si>
    <t>https://podminky.urs.cz/item/CS_URS_2024_01/565135121</t>
  </si>
  <si>
    <t>"Realizace cesty Skladba A - Asfaltobeton ACP 16+ tl. 50mm (plocha ACO +5%)" 5919,0*1,05</t>
  </si>
  <si>
    <t>26</t>
  </si>
  <si>
    <t>569831111</t>
  </si>
  <si>
    <t>Zpevnění krajnic štěrkodrtí tl 100 mm</t>
  </si>
  <si>
    <t>-1158742095</t>
  </si>
  <si>
    <t>Zpevnění krajnic nebo komunikací pro pěší s rozprostřením a zhutněním, po zhutnění štěrkodrtí tl. 100 mm</t>
  </si>
  <si>
    <t>https://podminky.urs.cz/item/CS_URS_2024_01/569831111</t>
  </si>
  <si>
    <t>"Krajnice 01 zemní hutněná š. 0,5m se zpevněním štěrkodrtí 0/32 tl. 100mm" 888,0</t>
  </si>
  <si>
    <t>27</t>
  </si>
  <si>
    <t>573111111</t>
  </si>
  <si>
    <t>Postřik živičný infiltrační s posypem z asfaltu množství 0,60 kg/m2</t>
  </si>
  <si>
    <t>-1202016347</t>
  </si>
  <si>
    <t>Postřik infiltrační PI z asfaltu silničního s posypem kamenivem, v množství 0,60 kg/m2</t>
  </si>
  <si>
    <t>https://podminky.urs.cz/item/CS_URS_2024_01/573111111</t>
  </si>
  <si>
    <t>Poznámka k položce:_x000D_
vč. posypu - kamenivo drcené 0/4 v množství 5kg/m2</t>
  </si>
  <si>
    <t>"Realizace cesty Skladba A - Infiltrační postřik 0,6kg/m2 pojivo asfalt silniční ARR-RF 50A (plocha ACO +8%)" 5919,0*1,08</t>
  </si>
  <si>
    <t>28</t>
  </si>
  <si>
    <t>573211107</t>
  </si>
  <si>
    <t>Postřik živičný spojovací z asfaltu v množství 0,30 kg/m2</t>
  </si>
  <si>
    <t>55686853</t>
  </si>
  <si>
    <t>Postřik spojovací PS bez posypu kamenivem z asfaltu silničního, v množství 0,30 kg/m2</t>
  </si>
  <si>
    <t>https://podminky.urs.cz/item/CS_URS_2024_01/573211107</t>
  </si>
  <si>
    <t>"Realizace cesty Skladba A - Spojovací postřik 0,3kg/m2 - asfalt ASS50/70 + asfalt silniční ARR-RF 50A (plocha ACO +3%)" 5919,0*1,03</t>
  </si>
  <si>
    <t>29</t>
  </si>
  <si>
    <t>577134221</t>
  </si>
  <si>
    <t>Asfaltový beton vrstva obrusná ACO 11 (ABS) tř. II tl 40 mm š přes 3 m z nemodifikovaného asfaltu</t>
  </si>
  <si>
    <t>-851927921</t>
  </si>
  <si>
    <t>Asfaltový beton vrstva obrusná ACO 11 (ABS) s rozprostřením a se zhutněním z nemodifikovaného asfaltu v pruhu šířky přes 3 m tř. II, po zhutnění tl. 40 mm</t>
  </si>
  <si>
    <t>https://podminky.urs.cz/item/CS_URS_2024_01/577134221</t>
  </si>
  <si>
    <t>"Realizace cesty Skladba A - Asfaltobeton ACO 11 tl. 40mm" 5919,0</t>
  </si>
  <si>
    <t>Ostatní konstrukce a práce, bourání</t>
  </si>
  <si>
    <t>30</t>
  </si>
  <si>
    <t>912211111</t>
  </si>
  <si>
    <t>Montáž směrového sloupku silničního plastového prosté uložení bez betonového základu</t>
  </si>
  <si>
    <t>-911712313</t>
  </si>
  <si>
    <t>Montáž směrového sloupku plastového s odrazkou prostým uložením bez betonového základu silničního</t>
  </si>
  <si>
    <t>https://podminky.urs.cz/item/CS_URS_2024_01/912211111</t>
  </si>
  <si>
    <t>"03 Dopravní značení  sloupek Z11g" 2</t>
  </si>
  <si>
    <t>31</t>
  </si>
  <si>
    <t>40445158-1</t>
  </si>
  <si>
    <t>sloupek výstražný červený plastový 1,2m</t>
  </si>
  <si>
    <t>-1889621383</t>
  </si>
  <si>
    <t>32</t>
  </si>
  <si>
    <t>919732211</t>
  </si>
  <si>
    <t>Styčná spára napojení nového živičného povrchu na stávající za tepla š 15 mm hl 25 mm s prořezáním</t>
  </si>
  <si>
    <t>m</t>
  </si>
  <si>
    <t>427039274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</si>
  <si>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</si>
  <si>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https://podminky.urs.cz/item/CS_URS_2024_01/919732211</t>
  </si>
  <si>
    <t>"Realizace cesty Skladba A - napojení na stáv. stav" 30+5</t>
  </si>
  <si>
    <t>997</t>
  </si>
  <si>
    <t>Přesun sutě</t>
  </si>
  <si>
    <t>33</t>
  </si>
  <si>
    <t>997013847</t>
  </si>
  <si>
    <t>Poplatek za uložení na skládce (skládkovné) odpadu asfaltového s dehtem kód odpadu 17 03 01</t>
  </si>
  <si>
    <t>1408271243</t>
  </si>
  <si>
    <t>Poplatek za uložení stavebního odpadu na skládce (skládkovné) asfaltového s obsahem dehtu zatříděného do Katalogu odpadů pod kódem 17 03 01</t>
  </si>
  <si>
    <t>https://podminky.urs.cz/item/CS_URS_2024_01/997013847</t>
  </si>
  <si>
    <t>"penetrační makadam - dle výkazu suti, odb. odhad 30%" 1601,172*0,3</t>
  </si>
  <si>
    <t>34</t>
  </si>
  <si>
    <t>997221551-1</t>
  </si>
  <si>
    <t>Vodorovná doprava suti na recyklační středisko nebo skládku ze sypkých materiálů včetně uložení na vzdálenost dle dodavatele stavby</t>
  </si>
  <si>
    <t>630648690</t>
  </si>
  <si>
    <t>Vodorovná doprava suti na recyklační středisko nebo skládku bez naložení, ale se složením a s hrubým urovnáním ze sypkých materiálů, na vzdálenost dle dodavatele stavby</t>
  </si>
  <si>
    <t>"kamenivo - dle výkazu suti" 1469,43</t>
  </si>
  <si>
    <t>35</t>
  </si>
  <si>
    <t>997221551-1a</t>
  </si>
  <si>
    <t>Vodorovná doprava suti na recyklační středisko ze sypkých materiálů včetně uložení na vzdálenost dle dodavatele stavby</t>
  </si>
  <si>
    <t>123360342</t>
  </si>
  <si>
    <t>Vodorovná doprava suti na recyklační středisko bez naložení, ale se složením a s hrubým urovnáním ze sypkých materiálů, na vzdálenost dle dodavatele stavby</t>
  </si>
  <si>
    <t>Poznámka k položce:_x000D_
Předpoklad 70 % objemu vybouraných asfaltových vrstev v hodnotách PAU třídy ZAS-T1 – ZAS-T3. Položka bude čerpána v rozsahu dle pokynů objednatele, na základě provedených zkoušek !</t>
  </si>
  <si>
    <t>"penetrační makadam - dle výkazu suti, odb. odhad 70%" 1601,172*0,7</t>
  </si>
  <si>
    <t>36</t>
  </si>
  <si>
    <t>997221551-1b</t>
  </si>
  <si>
    <t>Vodorovná doprava suti na skládku nebezpečného odpadu ze sypkých materiálů včetně uložení na vzdálenost dle dodavatele stavby</t>
  </si>
  <si>
    <t>-1772504105</t>
  </si>
  <si>
    <t>Vodorovná doprava suti na skládku nebezpečného odpadu bez naložení, ale se složením a s hrubým urovnáním ze sypkých materiálů, na vzdálenost dle dodavatele stavby</t>
  </si>
  <si>
    <t>Poznámka k položce:_x000D_
Předpoklad 30 % objemu vybouraných asfaltových vrstev v hodnotách PAU třídy ZAS-T4. Položka bude čerpána v rozsahu dle pokynů objednatele, na základě provedených zkoušek !</t>
  </si>
  <si>
    <t>37</t>
  </si>
  <si>
    <t>997221561-1</t>
  </si>
  <si>
    <t>Vodorovná doprava suti na recyklační středisko nebo skládku z kusových materiálů včetně uložení na vzdálenost dle dodavatele stavby</t>
  </si>
  <si>
    <t>1981457596</t>
  </si>
  <si>
    <t>Vodorovná doprava suti na recyklační středisko nebo skládku bez naložení, ale se složením a s hrubým urovnáním z kusových materiálů na vzdálenost dle dodavatele stavby</t>
  </si>
  <si>
    <t>"skryté konstrukce, přev. beton - dle výkazu suti" 7,2</t>
  </si>
  <si>
    <t>38</t>
  </si>
  <si>
    <t>997221615</t>
  </si>
  <si>
    <t>Poplatek za uložení na skládce (skládkovné) stavebního odpadu betonového kód odpadu 17 01 01</t>
  </si>
  <si>
    <t>1628626784</t>
  </si>
  <si>
    <t>Poplatek za uložení stavebního odpadu na skládce (skládkovné) z prostého betonu zatříděného do Katalogu odpadů pod kódem 17 01 01</t>
  </si>
  <si>
    <t>https://podminky.urs.cz/item/CS_URS_2024_01/997221615</t>
  </si>
  <si>
    <t>39</t>
  </si>
  <si>
    <t>997221655</t>
  </si>
  <si>
    <t>159426300</t>
  </si>
  <si>
    <t>https://podminky.urs.cz/item/CS_URS_2024_01/997221655</t>
  </si>
  <si>
    <t>40</t>
  </si>
  <si>
    <t>997221875</t>
  </si>
  <si>
    <t>Poplatek za uložení na recyklační skládce (skládkovné) stavebního odpadu asfaltového bez obsahu dehtu zatříděného do Katalogu odpadů pod kódem 17 03 02</t>
  </si>
  <si>
    <t>377403996</t>
  </si>
  <si>
    <t>Poplatek za uložení stavebního odpadu na recyklační skládce (skládkovné) asfaltového bez obsahu dehtu zatříděného do Katalogu odpadů pod kódem 17 03 02</t>
  </si>
  <si>
    <t>https://podminky.urs.cz/item/CS_URS_2024_01/997221875</t>
  </si>
  <si>
    <t>998</t>
  </si>
  <si>
    <t>Přesun hmot</t>
  </si>
  <si>
    <t>41</t>
  </si>
  <si>
    <t>998225111</t>
  </si>
  <si>
    <t>Přesun hmot pro pozemní komunikace s krytem z kamene, monolitickým betonovým nebo živičným</t>
  </si>
  <si>
    <t>865236645</t>
  </si>
  <si>
    <t>Přesun hmot pro komunikace s krytem z kameniva, monolitickým betonovým nebo živičným dopravní vzdálenost do 200 m jakékoliv délky objektu</t>
  </si>
  <si>
    <t>https://podminky.urs.cz/item/CS_URS_2024_01/998225111</t>
  </si>
  <si>
    <t>42</t>
  </si>
  <si>
    <t>998225192</t>
  </si>
  <si>
    <t>Příplatek k přesunu hmot pro pozemní komunikace s krytem z kamene, živičným, betonovým do 2000 m</t>
  </si>
  <si>
    <t>-1553474649</t>
  </si>
  <si>
    <t>Přesun hmot pro komunikace s krytem z kameniva, monolitickým betonovým nebo živičným Příplatek k ceně za zvětšený přesun přes vymezenou vodorovnou dopravní vzdálenost do 2000 m</t>
  </si>
  <si>
    <t>https://podminky.urs.cz/item/CS_URS_2024_01/998225192</t>
  </si>
  <si>
    <t>VRN</t>
  </si>
  <si>
    <t>Vedlejší rozpočtové náklady</t>
  </si>
  <si>
    <t>VRN1</t>
  </si>
  <si>
    <t>Průzkumné, geodetické a projektové práce</t>
  </si>
  <si>
    <t>43</t>
  </si>
  <si>
    <t>012002000</t>
  </si>
  <si>
    <t>Geodetické práce</t>
  </si>
  <si>
    <t>kpl</t>
  </si>
  <si>
    <t>1024</t>
  </si>
  <si>
    <t>-884491280</t>
  </si>
  <si>
    <t>https://podminky.urs.cz/item/CS_URS_2024_01/012002000</t>
  </si>
  <si>
    <t>"Vytýčení, měření, zaměření skutečného provedení cesty" 1</t>
  </si>
  <si>
    <t>44</t>
  </si>
  <si>
    <t>013254000</t>
  </si>
  <si>
    <t>Dokumentace skutečného provedení stavby</t>
  </si>
  <si>
    <t>-1472668480</t>
  </si>
  <si>
    <t>https://podminky.urs.cz/item/CS_URS_2024_01/013254000</t>
  </si>
  <si>
    <t>VRN3</t>
  </si>
  <si>
    <t>Zařízení staveniště</t>
  </si>
  <si>
    <t>45</t>
  </si>
  <si>
    <t>030001000</t>
  </si>
  <si>
    <t>1564659722</t>
  </si>
  <si>
    <t>https://podminky.urs.cz/item/CS_URS_2024_01/030001000</t>
  </si>
  <si>
    <t>46</t>
  </si>
  <si>
    <t>034203000</t>
  </si>
  <si>
    <t>Opatření na ochranu pozemků sousedních se staveništěm</t>
  </si>
  <si>
    <t>478369615</t>
  </si>
  <si>
    <t>https://podminky.urs.cz/item/CS_URS_2024_01/034203000</t>
  </si>
  <si>
    <t>Poznámka k položce:_x000D_
Opatření pro zamezení znečištění příjezdových komunikací stavbeními stroji a automobily, příp. pravidelné čištění příjezdových komunikací</t>
  </si>
  <si>
    <t>47</t>
  </si>
  <si>
    <t>034303000</t>
  </si>
  <si>
    <t>Dopravní značení na staveništi</t>
  </si>
  <si>
    <t>318149950</t>
  </si>
  <si>
    <t>https://podminky.urs.cz/item/CS_URS_2024_01/034303000</t>
  </si>
  <si>
    <t>Poznámka k položce:_x000D_
uzavírka, vyznačení objížďky</t>
  </si>
  <si>
    <t>48</t>
  </si>
  <si>
    <t>034503000</t>
  </si>
  <si>
    <t>Informační tabule na staveništi</t>
  </si>
  <si>
    <t>1650391831</t>
  </si>
  <si>
    <t>https://podminky.urs.cz/item/CS_URS_2024_01/034503000</t>
  </si>
  <si>
    <t>Poznámka k položce:_x000D_
povinná publicita</t>
  </si>
  <si>
    <t>VRN4</t>
  </si>
  <si>
    <t>Inženýrská činnost</t>
  </si>
  <si>
    <t>49</t>
  </si>
  <si>
    <t>043154000</t>
  </si>
  <si>
    <t>Zkoušky hutnicí</t>
  </si>
  <si>
    <t>1603436676</t>
  </si>
  <si>
    <t>https://podminky.urs.cz/item/CS_URS_2024_01/043154000</t>
  </si>
  <si>
    <t>"cca á 100m"12</t>
  </si>
  <si>
    <t>50</t>
  </si>
  <si>
    <t>043194000</t>
  </si>
  <si>
    <t>Ostatní zkoušky</t>
  </si>
  <si>
    <t>-1916421304</t>
  </si>
  <si>
    <t>https://podminky.urs.cz/item/CS_URS_2024_01/043194000</t>
  </si>
  <si>
    <t>"zatřídění vyzískané asfaltové směsi (PAU)" 1</t>
  </si>
  <si>
    <t>51</t>
  </si>
  <si>
    <t>049103000</t>
  </si>
  <si>
    <t>Náklady vzniklé v souvislosti s realizací stavby</t>
  </si>
  <si>
    <t>-2138302263</t>
  </si>
  <si>
    <t>https://podminky.urs.cz/item/CS_URS_2024_01/049103000</t>
  </si>
  <si>
    <t>"Vytýčení a ochrana vedení VTL plynovodu vč. 2ks sond" 1</t>
  </si>
  <si>
    <t>VRN9</t>
  </si>
  <si>
    <t>Ostatní náklady</t>
  </si>
  <si>
    <t>52</t>
  </si>
  <si>
    <t>090001000</t>
  </si>
  <si>
    <t>-238735378</t>
  </si>
  <si>
    <t>https://podminky.urs.cz/item/CS_URS_2024_01/090001000</t>
  </si>
  <si>
    <t>Poznámka k položce:_x000D_
Ochrana půlenou PVC chráničkou Ø150mm s přesahem 0,5m za okraj komunikace, úprava uložení vedení na krytí min 0,9m, dle podmínek CETIN a.s.</t>
  </si>
  <si>
    <t>"Ochrana podzemního datového vedení - uváděny délky chráněného úseku" 5,0+5,0+4,5+6,0+7,3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</si>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</sst>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7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36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vertical="top"/>
    </xf>
    <xf numFmtId="0" fontId="49" fillId="0" borderId="1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horizontal="center" vertical="center"/>
    </xf>
    <xf numFmtId="49" fontId="49" fillId="0" borderId="1" xfId="0" applyNumberFormat="1" applyFont="1" applyBorder="1" applyAlignment="1" applyProtection="1">
      <alignment horizontal="left" vertical="center"/>
    </xf>
    <xf numFmtId="0" fontId="48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2" fillId="0" borderId="1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wrapText="1"/>
    </xf>
    <xf numFmtId="0" fontId="40" fillId="0" borderId="1" xfId="0" applyFont="1" applyBorder="1" applyAlignment="1">
      <alignment horizontal="center" vertical="center" wrapText="1"/>
    </xf>
    <xf numFmtId="49" fontId="42" fillId="0" borderId="1" xfId="0" applyNumberFormat="1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/>
    </xf>
    <xf numFmtId="0" fontId="41" fillId="0" borderId="29" xfId="0" applyFont="1" applyBorder="1" applyAlignment="1">
      <alignment horizontal="left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4_01/181351103" TargetMode="External"/><Relationship Id="rId18" Type="http://schemas.openxmlformats.org/officeDocument/2006/relationships/hyperlink" Target="https://podminky.urs.cz/item/CS_URS_2024_01/565135121" TargetMode="External"/><Relationship Id="rId26" Type="http://schemas.openxmlformats.org/officeDocument/2006/relationships/hyperlink" Target="https://podminky.urs.cz/item/CS_URS_2024_01/997221615" TargetMode="External"/><Relationship Id="rId39" Type="http://schemas.openxmlformats.org/officeDocument/2006/relationships/hyperlink" Target="https://podminky.urs.cz/item/CS_URS_2024_01/049103000" TargetMode="External"/><Relationship Id="rId21" Type="http://schemas.openxmlformats.org/officeDocument/2006/relationships/hyperlink" Target="https://podminky.urs.cz/item/CS_URS_2024_01/573211107" TargetMode="External"/><Relationship Id="rId34" Type="http://schemas.openxmlformats.org/officeDocument/2006/relationships/hyperlink" Target="https://podminky.urs.cz/item/CS_URS_2024_01/034203000" TargetMode="External"/><Relationship Id="rId7" Type="http://schemas.openxmlformats.org/officeDocument/2006/relationships/hyperlink" Target="https://podminky.urs.cz/item/CS_URS_2024_01/129001101" TargetMode="External"/><Relationship Id="rId2" Type="http://schemas.openxmlformats.org/officeDocument/2006/relationships/hyperlink" Target="https://podminky.urs.cz/item/CS_URS_2024_01/112251105" TargetMode="External"/><Relationship Id="rId16" Type="http://schemas.openxmlformats.org/officeDocument/2006/relationships/hyperlink" Target="https://podminky.urs.cz/item/CS_URS_2024_01/561081131" TargetMode="External"/><Relationship Id="rId20" Type="http://schemas.openxmlformats.org/officeDocument/2006/relationships/hyperlink" Target="https://podminky.urs.cz/item/CS_URS_2024_01/573111111" TargetMode="External"/><Relationship Id="rId29" Type="http://schemas.openxmlformats.org/officeDocument/2006/relationships/hyperlink" Target="https://podminky.urs.cz/item/CS_URS_2024_01/998225111" TargetMode="External"/><Relationship Id="rId41" Type="http://schemas.openxmlformats.org/officeDocument/2006/relationships/drawing" Target="../drawings/drawing2.xml"/><Relationship Id="rId1" Type="http://schemas.openxmlformats.org/officeDocument/2006/relationships/hyperlink" Target="https://podminky.urs.cz/item/CS_URS_2024_01/112101105" TargetMode="External"/><Relationship Id="rId6" Type="http://schemas.openxmlformats.org/officeDocument/2006/relationships/hyperlink" Target="https://podminky.urs.cz/item/CS_URS_2024_01/122252206" TargetMode="External"/><Relationship Id="rId11" Type="http://schemas.openxmlformats.org/officeDocument/2006/relationships/hyperlink" Target="https://podminky.urs.cz/item/CS_URS_2024_01/171152112" TargetMode="External"/><Relationship Id="rId24" Type="http://schemas.openxmlformats.org/officeDocument/2006/relationships/hyperlink" Target="https://podminky.urs.cz/item/CS_URS_2024_01/919732211" TargetMode="External"/><Relationship Id="rId32" Type="http://schemas.openxmlformats.org/officeDocument/2006/relationships/hyperlink" Target="https://podminky.urs.cz/item/CS_URS_2024_01/013254000" TargetMode="External"/><Relationship Id="rId37" Type="http://schemas.openxmlformats.org/officeDocument/2006/relationships/hyperlink" Target="https://podminky.urs.cz/item/CS_URS_2024_01/043154000" TargetMode="External"/><Relationship Id="rId40" Type="http://schemas.openxmlformats.org/officeDocument/2006/relationships/hyperlink" Target="https://podminky.urs.cz/item/CS_URS_2024_01/090001000" TargetMode="External"/><Relationship Id="rId5" Type="http://schemas.openxmlformats.org/officeDocument/2006/relationships/hyperlink" Target="https://podminky.urs.cz/item/CS_URS_2024_01/121151113" TargetMode="External"/><Relationship Id="rId15" Type="http://schemas.openxmlformats.org/officeDocument/2006/relationships/hyperlink" Target="https://podminky.urs.cz/item/CS_URS_2024_01/181951112" TargetMode="External"/><Relationship Id="rId23" Type="http://schemas.openxmlformats.org/officeDocument/2006/relationships/hyperlink" Target="https://podminky.urs.cz/item/CS_URS_2024_01/912211111" TargetMode="External"/><Relationship Id="rId28" Type="http://schemas.openxmlformats.org/officeDocument/2006/relationships/hyperlink" Target="https://podminky.urs.cz/item/CS_URS_2024_01/997221875" TargetMode="External"/><Relationship Id="rId36" Type="http://schemas.openxmlformats.org/officeDocument/2006/relationships/hyperlink" Target="https://podminky.urs.cz/item/CS_URS_2024_01/034503000" TargetMode="External"/><Relationship Id="rId10" Type="http://schemas.openxmlformats.org/officeDocument/2006/relationships/hyperlink" Target="https://podminky.urs.cz/item/CS_URS_2024_01/171152111" TargetMode="External"/><Relationship Id="rId19" Type="http://schemas.openxmlformats.org/officeDocument/2006/relationships/hyperlink" Target="https://podminky.urs.cz/item/CS_URS_2024_01/569831111" TargetMode="External"/><Relationship Id="rId31" Type="http://schemas.openxmlformats.org/officeDocument/2006/relationships/hyperlink" Target="https://podminky.urs.cz/item/CS_URS_2024_01/012002000" TargetMode="External"/><Relationship Id="rId4" Type="http://schemas.openxmlformats.org/officeDocument/2006/relationships/hyperlink" Target="https://podminky.urs.cz/item/CS_URS_2024_01/113107243" TargetMode="External"/><Relationship Id="rId9" Type="http://schemas.openxmlformats.org/officeDocument/2006/relationships/hyperlink" Target="https://podminky.urs.cz/item/CS_URS_2024_01/167151111" TargetMode="External"/><Relationship Id="rId14" Type="http://schemas.openxmlformats.org/officeDocument/2006/relationships/hyperlink" Target="https://podminky.urs.cz/item/CS_URS_2024_01/181951111" TargetMode="External"/><Relationship Id="rId22" Type="http://schemas.openxmlformats.org/officeDocument/2006/relationships/hyperlink" Target="https://podminky.urs.cz/item/CS_URS_2024_01/577134221" TargetMode="External"/><Relationship Id="rId27" Type="http://schemas.openxmlformats.org/officeDocument/2006/relationships/hyperlink" Target="https://podminky.urs.cz/item/CS_URS_2024_01/997221655" TargetMode="External"/><Relationship Id="rId30" Type="http://schemas.openxmlformats.org/officeDocument/2006/relationships/hyperlink" Target="https://podminky.urs.cz/item/CS_URS_2024_01/998225192" TargetMode="External"/><Relationship Id="rId35" Type="http://schemas.openxmlformats.org/officeDocument/2006/relationships/hyperlink" Target="https://podminky.urs.cz/item/CS_URS_2024_01/034303000" TargetMode="External"/><Relationship Id="rId8" Type="http://schemas.openxmlformats.org/officeDocument/2006/relationships/hyperlink" Target="https://podminky.urs.cz/item/CS_URS_2024_01/129951121" TargetMode="External"/><Relationship Id="rId3" Type="http://schemas.openxmlformats.org/officeDocument/2006/relationships/hyperlink" Target="https://podminky.urs.cz/item/CS_URS_2024_01/113107222" TargetMode="External"/><Relationship Id="rId12" Type="http://schemas.openxmlformats.org/officeDocument/2006/relationships/hyperlink" Target="https://podminky.urs.cz/item/CS_URS_2024_01/171201221" TargetMode="External"/><Relationship Id="rId17" Type="http://schemas.openxmlformats.org/officeDocument/2006/relationships/hyperlink" Target="https://podminky.urs.cz/item/CS_URS_2024_01/564871111" TargetMode="External"/><Relationship Id="rId25" Type="http://schemas.openxmlformats.org/officeDocument/2006/relationships/hyperlink" Target="https://podminky.urs.cz/item/CS_URS_2024_01/997013847" TargetMode="External"/><Relationship Id="rId33" Type="http://schemas.openxmlformats.org/officeDocument/2006/relationships/hyperlink" Target="https://podminky.urs.cz/item/CS_URS_2024_01/030001000" TargetMode="External"/><Relationship Id="rId38" Type="http://schemas.openxmlformats.org/officeDocument/2006/relationships/hyperlink" Target="https://podminky.urs.cz/item/CS_URS_2024_01/043194000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topLeftCell="A81" workbookViewId="0">
      <selection activeCell="O119" sqref="O119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51"/>
      <c r="AS2" s="351"/>
      <c r="AT2" s="351"/>
      <c r="AU2" s="351"/>
      <c r="AV2" s="351"/>
      <c r="AW2" s="351"/>
      <c r="AX2" s="351"/>
      <c r="AY2" s="351"/>
      <c r="AZ2" s="351"/>
      <c r="BA2" s="351"/>
      <c r="BB2" s="351"/>
      <c r="BC2" s="351"/>
      <c r="BD2" s="351"/>
      <c r="BE2" s="351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15" t="s">
        <v>14</v>
      </c>
      <c r="L5" s="316"/>
      <c r="M5" s="316"/>
      <c r="N5" s="316"/>
      <c r="O5" s="316"/>
      <c r="P5" s="316"/>
      <c r="Q5" s="316"/>
      <c r="R5" s="316"/>
      <c r="S5" s="316"/>
      <c r="T5" s="316"/>
      <c r="U5" s="316"/>
      <c r="V5" s="316"/>
      <c r="W5" s="316"/>
      <c r="X5" s="316"/>
      <c r="Y5" s="316"/>
      <c r="Z5" s="316"/>
      <c r="AA5" s="316"/>
      <c r="AB5" s="316"/>
      <c r="AC5" s="316"/>
      <c r="AD5" s="316"/>
      <c r="AE5" s="316"/>
      <c r="AF5" s="316"/>
      <c r="AG5" s="316"/>
      <c r="AH5" s="316"/>
      <c r="AI5" s="316"/>
      <c r="AJ5" s="316"/>
      <c r="AK5" s="316"/>
      <c r="AL5" s="316"/>
      <c r="AM5" s="316"/>
      <c r="AN5" s="316"/>
      <c r="AO5" s="316"/>
      <c r="AP5" s="23"/>
      <c r="AQ5" s="23"/>
      <c r="AR5" s="21"/>
      <c r="BE5" s="312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17" t="s">
        <v>17</v>
      </c>
      <c r="L6" s="316"/>
      <c r="M6" s="316"/>
      <c r="N6" s="316"/>
      <c r="O6" s="316"/>
      <c r="P6" s="316"/>
      <c r="Q6" s="316"/>
      <c r="R6" s="316"/>
      <c r="S6" s="316"/>
      <c r="T6" s="316"/>
      <c r="U6" s="316"/>
      <c r="V6" s="316"/>
      <c r="W6" s="316"/>
      <c r="X6" s="316"/>
      <c r="Y6" s="316"/>
      <c r="Z6" s="316"/>
      <c r="AA6" s="316"/>
      <c r="AB6" s="316"/>
      <c r="AC6" s="316"/>
      <c r="AD6" s="316"/>
      <c r="AE6" s="316"/>
      <c r="AF6" s="316"/>
      <c r="AG6" s="316"/>
      <c r="AH6" s="316"/>
      <c r="AI6" s="316"/>
      <c r="AJ6" s="316"/>
      <c r="AK6" s="316"/>
      <c r="AL6" s="316"/>
      <c r="AM6" s="316"/>
      <c r="AN6" s="316"/>
      <c r="AO6" s="316"/>
      <c r="AP6" s="23"/>
      <c r="AQ6" s="23"/>
      <c r="AR6" s="21"/>
      <c r="BE6" s="313"/>
      <c r="BS6" s="18" t="s">
        <v>18</v>
      </c>
    </row>
    <row r="7" spans="1:74" s="1" customFormat="1" ht="12" customHeight="1">
      <c r="B7" s="22"/>
      <c r="C7" s="23"/>
      <c r="D7" s="30" t="s">
        <v>19</v>
      </c>
      <c r="E7" s="23"/>
      <c r="F7" s="23"/>
      <c r="G7" s="23"/>
      <c r="H7" s="23"/>
      <c r="I7" s="23"/>
      <c r="J7" s="23"/>
      <c r="K7" s="28" t="s">
        <v>20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21</v>
      </c>
      <c r="AL7" s="23"/>
      <c r="AM7" s="23"/>
      <c r="AN7" s="28" t="s">
        <v>20</v>
      </c>
      <c r="AO7" s="23"/>
      <c r="AP7" s="23"/>
      <c r="AQ7" s="23"/>
      <c r="AR7" s="21"/>
      <c r="BE7" s="313"/>
      <c r="BS7" s="18" t="s">
        <v>22</v>
      </c>
    </row>
    <row r="8" spans="1:74" s="1" customFormat="1" ht="12" customHeight="1">
      <c r="B8" s="22"/>
      <c r="C8" s="23"/>
      <c r="D8" s="30" t="s">
        <v>23</v>
      </c>
      <c r="E8" s="23"/>
      <c r="F8" s="23"/>
      <c r="G8" s="23"/>
      <c r="H8" s="23"/>
      <c r="I8" s="23"/>
      <c r="J8" s="23"/>
      <c r="K8" s="28" t="s">
        <v>24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25</v>
      </c>
      <c r="AL8" s="23"/>
      <c r="AM8" s="23"/>
      <c r="AN8" s="31" t="s">
        <v>26</v>
      </c>
      <c r="AO8" s="23"/>
      <c r="AP8" s="23"/>
      <c r="AQ8" s="23"/>
      <c r="AR8" s="21"/>
      <c r="BE8" s="313"/>
      <c r="BS8" s="18" t="s">
        <v>27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13"/>
      <c r="BS9" s="18" t="s">
        <v>28</v>
      </c>
    </row>
    <row r="10" spans="1:74" s="1" customFormat="1" ht="12" customHeight="1">
      <c r="B10" s="22"/>
      <c r="C10" s="23"/>
      <c r="D10" s="30" t="s">
        <v>29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30</v>
      </c>
      <c r="AL10" s="23"/>
      <c r="AM10" s="23"/>
      <c r="AN10" s="28" t="s">
        <v>20</v>
      </c>
      <c r="AO10" s="23"/>
      <c r="AP10" s="23"/>
      <c r="AQ10" s="23"/>
      <c r="AR10" s="21"/>
      <c r="BE10" s="313"/>
      <c r="BS10" s="18" t="s">
        <v>18</v>
      </c>
    </row>
    <row r="11" spans="1:74" s="1" customFormat="1" ht="18.399999999999999" customHeight="1">
      <c r="B11" s="22"/>
      <c r="C11" s="23"/>
      <c r="D11" s="23"/>
      <c r="E11" s="28" t="s">
        <v>31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32</v>
      </c>
      <c r="AL11" s="23"/>
      <c r="AM11" s="23"/>
      <c r="AN11" s="28" t="s">
        <v>20</v>
      </c>
      <c r="AO11" s="23"/>
      <c r="AP11" s="23"/>
      <c r="AQ11" s="23"/>
      <c r="AR11" s="21"/>
      <c r="BE11" s="313"/>
      <c r="BS11" s="18" t="s">
        <v>18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13"/>
      <c r="BS12" s="18" t="s">
        <v>18</v>
      </c>
    </row>
    <row r="13" spans="1:74" s="1" customFormat="1" ht="12" customHeight="1">
      <c r="B13" s="22"/>
      <c r="C13" s="23"/>
      <c r="D13" s="30" t="s">
        <v>33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30</v>
      </c>
      <c r="AL13" s="23"/>
      <c r="AM13" s="23"/>
      <c r="AN13" s="32" t="s">
        <v>34</v>
      </c>
      <c r="AO13" s="23"/>
      <c r="AP13" s="23"/>
      <c r="AQ13" s="23"/>
      <c r="AR13" s="21"/>
      <c r="BE13" s="313"/>
      <c r="BS13" s="18" t="s">
        <v>18</v>
      </c>
    </row>
    <row r="14" spans="1:74" ht="12.75">
      <c r="B14" s="22"/>
      <c r="C14" s="23"/>
      <c r="D14" s="23"/>
      <c r="E14" s="318" t="s">
        <v>34</v>
      </c>
      <c r="F14" s="319"/>
      <c r="G14" s="319"/>
      <c r="H14" s="319"/>
      <c r="I14" s="319"/>
      <c r="J14" s="319"/>
      <c r="K14" s="319"/>
      <c r="L14" s="319"/>
      <c r="M14" s="319"/>
      <c r="N14" s="319"/>
      <c r="O14" s="319"/>
      <c r="P14" s="319"/>
      <c r="Q14" s="319"/>
      <c r="R14" s="319"/>
      <c r="S14" s="319"/>
      <c r="T14" s="319"/>
      <c r="U14" s="319"/>
      <c r="V14" s="319"/>
      <c r="W14" s="319"/>
      <c r="X14" s="319"/>
      <c r="Y14" s="319"/>
      <c r="Z14" s="319"/>
      <c r="AA14" s="319"/>
      <c r="AB14" s="319"/>
      <c r="AC14" s="319"/>
      <c r="AD14" s="319"/>
      <c r="AE14" s="319"/>
      <c r="AF14" s="319"/>
      <c r="AG14" s="319"/>
      <c r="AH14" s="319"/>
      <c r="AI14" s="319"/>
      <c r="AJ14" s="319"/>
      <c r="AK14" s="30" t="s">
        <v>32</v>
      </c>
      <c r="AL14" s="23"/>
      <c r="AM14" s="23"/>
      <c r="AN14" s="32" t="s">
        <v>34</v>
      </c>
      <c r="AO14" s="23"/>
      <c r="AP14" s="23"/>
      <c r="AQ14" s="23"/>
      <c r="AR14" s="21"/>
      <c r="BE14" s="313"/>
      <c r="BS14" s="18" t="s">
        <v>18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13"/>
      <c r="BS15" s="18" t="s">
        <v>4</v>
      </c>
    </row>
    <row r="16" spans="1:74" s="1" customFormat="1" ht="12" customHeight="1">
      <c r="B16" s="22"/>
      <c r="C16" s="23"/>
      <c r="D16" s="30" t="s">
        <v>35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30</v>
      </c>
      <c r="AL16" s="23"/>
      <c r="AM16" s="23"/>
      <c r="AN16" s="28" t="s">
        <v>20</v>
      </c>
      <c r="AO16" s="23"/>
      <c r="AP16" s="23"/>
      <c r="AQ16" s="23"/>
      <c r="AR16" s="21"/>
      <c r="BE16" s="313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36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32</v>
      </c>
      <c r="AL17" s="23"/>
      <c r="AM17" s="23"/>
      <c r="AN17" s="28" t="s">
        <v>20</v>
      </c>
      <c r="AO17" s="23"/>
      <c r="AP17" s="23"/>
      <c r="AQ17" s="23"/>
      <c r="AR17" s="21"/>
      <c r="BE17" s="313"/>
      <c r="BS17" s="18" t="s">
        <v>37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13"/>
      <c r="BS18" s="18" t="s">
        <v>6</v>
      </c>
    </row>
    <row r="19" spans="1:71" s="1" customFormat="1" ht="12" customHeight="1">
      <c r="B19" s="22"/>
      <c r="C19" s="23"/>
      <c r="D19" s="30" t="s">
        <v>38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30</v>
      </c>
      <c r="AL19" s="23"/>
      <c r="AM19" s="23"/>
      <c r="AN19" s="28" t="s">
        <v>20</v>
      </c>
      <c r="AO19" s="23"/>
      <c r="AP19" s="23"/>
      <c r="AQ19" s="23"/>
      <c r="AR19" s="21"/>
      <c r="BE19" s="313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39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32</v>
      </c>
      <c r="AL20" s="23"/>
      <c r="AM20" s="23"/>
      <c r="AN20" s="28" t="s">
        <v>20</v>
      </c>
      <c r="AO20" s="23"/>
      <c r="AP20" s="23"/>
      <c r="AQ20" s="23"/>
      <c r="AR20" s="21"/>
      <c r="BE20" s="313"/>
      <c r="BS20" s="18" t="s">
        <v>37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13"/>
    </row>
    <row r="22" spans="1:71" s="1" customFormat="1" ht="12" customHeight="1">
      <c r="B22" s="22"/>
      <c r="C22" s="23"/>
      <c r="D22" s="30" t="s">
        <v>40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13"/>
    </row>
    <row r="23" spans="1:71" s="1" customFormat="1" ht="47.25" customHeight="1">
      <c r="B23" s="22"/>
      <c r="C23" s="23"/>
      <c r="D23" s="23"/>
      <c r="E23" s="320" t="s">
        <v>41</v>
      </c>
      <c r="F23" s="320"/>
      <c r="G23" s="320"/>
      <c r="H23" s="320"/>
      <c r="I23" s="320"/>
      <c r="J23" s="320"/>
      <c r="K23" s="320"/>
      <c r="L23" s="320"/>
      <c r="M23" s="320"/>
      <c r="N23" s="320"/>
      <c r="O23" s="320"/>
      <c r="P23" s="320"/>
      <c r="Q23" s="320"/>
      <c r="R23" s="320"/>
      <c r="S23" s="320"/>
      <c r="T23" s="320"/>
      <c r="U23" s="320"/>
      <c r="V23" s="320"/>
      <c r="W23" s="320"/>
      <c r="X23" s="320"/>
      <c r="Y23" s="320"/>
      <c r="Z23" s="320"/>
      <c r="AA23" s="320"/>
      <c r="AB23" s="320"/>
      <c r="AC23" s="320"/>
      <c r="AD23" s="320"/>
      <c r="AE23" s="320"/>
      <c r="AF23" s="320"/>
      <c r="AG23" s="320"/>
      <c r="AH23" s="320"/>
      <c r="AI23" s="320"/>
      <c r="AJ23" s="320"/>
      <c r="AK23" s="320"/>
      <c r="AL23" s="320"/>
      <c r="AM23" s="320"/>
      <c r="AN23" s="320"/>
      <c r="AO23" s="23"/>
      <c r="AP23" s="23"/>
      <c r="AQ23" s="23"/>
      <c r="AR23" s="21"/>
      <c r="BE23" s="313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13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13"/>
    </row>
    <row r="26" spans="1:71" s="2" customFormat="1" ht="25.9" customHeight="1">
      <c r="A26" s="35"/>
      <c r="B26" s="36"/>
      <c r="C26" s="37"/>
      <c r="D26" s="38" t="s">
        <v>42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21">
        <f>ROUND(AG54,2)</f>
        <v>0</v>
      </c>
      <c r="AL26" s="322"/>
      <c r="AM26" s="322"/>
      <c r="AN26" s="322"/>
      <c r="AO26" s="322"/>
      <c r="AP26" s="37"/>
      <c r="AQ26" s="37"/>
      <c r="AR26" s="40"/>
      <c r="BE26" s="313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13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23" t="s">
        <v>43</v>
      </c>
      <c r="M28" s="323"/>
      <c r="N28" s="323"/>
      <c r="O28" s="323"/>
      <c r="P28" s="323"/>
      <c r="Q28" s="37"/>
      <c r="R28" s="37"/>
      <c r="S28" s="37"/>
      <c r="T28" s="37"/>
      <c r="U28" s="37"/>
      <c r="V28" s="37"/>
      <c r="W28" s="323" t="s">
        <v>44</v>
      </c>
      <c r="X28" s="323"/>
      <c r="Y28" s="323"/>
      <c r="Z28" s="323"/>
      <c r="AA28" s="323"/>
      <c r="AB28" s="323"/>
      <c r="AC28" s="323"/>
      <c r="AD28" s="323"/>
      <c r="AE28" s="323"/>
      <c r="AF28" s="37"/>
      <c r="AG28" s="37"/>
      <c r="AH28" s="37"/>
      <c r="AI28" s="37"/>
      <c r="AJ28" s="37"/>
      <c r="AK28" s="323" t="s">
        <v>45</v>
      </c>
      <c r="AL28" s="323"/>
      <c r="AM28" s="323"/>
      <c r="AN28" s="323"/>
      <c r="AO28" s="323"/>
      <c r="AP28" s="37"/>
      <c r="AQ28" s="37"/>
      <c r="AR28" s="40"/>
      <c r="BE28" s="313"/>
    </row>
    <row r="29" spans="1:71" s="3" customFormat="1" ht="14.45" customHeight="1">
      <c r="B29" s="41"/>
      <c r="C29" s="42"/>
      <c r="D29" s="30" t="s">
        <v>46</v>
      </c>
      <c r="E29" s="42"/>
      <c r="F29" s="30" t="s">
        <v>47</v>
      </c>
      <c r="G29" s="42"/>
      <c r="H29" s="42"/>
      <c r="I29" s="42"/>
      <c r="J29" s="42"/>
      <c r="K29" s="42"/>
      <c r="L29" s="326">
        <v>0.21</v>
      </c>
      <c r="M29" s="325"/>
      <c r="N29" s="325"/>
      <c r="O29" s="325"/>
      <c r="P29" s="325"/>
      <c r="Q29" s="42"/>
      <c r="R29" s="42"/>
      <c r="S29" s="42"/>
      <c r="T29" s="42"/>
      <c r="U29" s="42"/>
      <c r="V29" s="42"/>
      <c r="W29" s="324">
        <f>ROUND(AZ54, 2)</f>
        <v>0</v>
      </c>
      <c r="X29" s="325"/>
      <c r="Y29" s="325"/>
      <c r="Z29" s="325"/>
      <c r="AA29" s="325"/>
      <c r="AB29" s="325"/>
      <c r="AC29" s="325"/>
      <c r="AD29" s="325"/>
      <c r="AE29" s="325"/>
      <c r="AF29" s="42"/>
      <c r="AG29" s="42"/>
      <c r="AH29" s="42"/>
      <c r="AI29" s="42"/>
      <c r="AJ29" s="42"/>
      <c r="AK29" s="324">
        <f>ROUND(AV54, 2)</f>
        <v>0</v>
      </c>
      <c r="AL29" s="325"/>
      <c r="AM29" s="325"/>
      <c r="AN29" s="325"/>
      <c r="AO29" s="325"/>
      <c r="AP29" s="42"/>
      <c r="AQ29" s="42"/>
      <c r="AR29" s="43"/>
      <c r="BE29" s="314"/>
    </row>
    <row r="30" spans="1:71" s="3" customFormat="1" ht="14.45" customHeight="1">
      <c r="B30" s="41"/>
      <c r="C30" s="42"/>
      <c r="D30" s="42"/>
      <c r="E30" s="42"/>
      <c r="F30" s="30" t="s">
        <v>48</v>
      </c>
      <c r="G30" s="42"/>
      <c r="H30" s="42"/>
      <c r="I30" s="42"/>
      <c r="J30" s="42"/>
      <c r="K30" s="42"/>
      <c r="L30" s="326">
        <v>0.12</v>
      </c>
      <c r="M30" s="325"/>
      <c r="N30" s="325"/>
      <c r="O30" s="325"/>
      <c r="P30" s="325"/>
      <c r="Q30" s="42"/>
      <c r="R30" s="42"/>
      <c r="S30" s="42"/>
      <c r="T30" s="42"/>
      <c r="U30" s="42"/>
      <c r="V30" s="42"/>
      <c r="W30" s="324">
        <f>ROUND(BA54, 2)</f>
        <v>0</v>
      </c>
      <c r="X30" s="325"/>
      <c r="Y30" s="325"/>
      <c r="Z30" s="325"/>
      <c r="AA30" s="325"/>
      <c r="AB30" s="325"/>
      <c r="AC30" s="325"/>
      <c r="AD30" s="325"/>
      <c r="AE30" s="325"/>
      <c r="AF30" s="42"/>
      <c r="AG30" s="42"/>
      <c r="AH30" s="42"/>
      <c r="AI30" s="42"/>
      <c r="AJ30" s="42"/>
      <c r="AK30" s="324">
        <f>ROUND(AW54, 2)</f>
        <v>0</v>
      </c>
      <c r="AL30" s="325"/>
      <c r="AM30" s="325"/>
      <c r="AN30" s="325"/>
      <c r="AO30" s="325"/>
      <c r="AP30" s="42"/>
      <c r="AQ30" s="42"/>
      <c r="AR30" s="43"/>
      <c r="BE30" s="314"/>
    </row>
    <row r="31" spans="1:71" s="3" customFormat="1" ht="14.45" hidden="1" customHeight="1">
      <c r="B31" s="41"/>
      <c r="C31" s="42"/>
      <c r="D31" s="42"/>
      <c r="E31" s="42"/>
      <c r="F31" s="30" t="s">
        <v>49</v>
      </c>
      <c r="G31" s="42"/>
      <c r="H31" s="42"/>
      <c r="I31" s="42"/>
      <c r="J31" s="42"/>
      <c r="K31" s="42"/>
      <c r="L31" s="326">
        <v>0.21</v>
      </c>
      <c r="M31" s="325"/>
      <c r="N31" s="325"/>
      <c r="O31" s="325"/>
      <c r="P31" s="325"/>
      <c r="Q31" s="42"/>
      <c r="R31" s="42"/>
      <c r="S31" s="42"/>
      <c r="T31" s="42"/>
      <c r="U31" s="42"/>
      <c r="V31" s="42"/>
      <c r="W31" s="324">
        <f>ROUND(BB54, 2)</f>
        <v>0</v>
      </c>
      <c r="X31" s="325"/>
      <c r="Y31" s="325"/>
      <c r="Z31" s="325"/>
      <c r="AA31" s="325"/>
      <c r="AB31" s="325"/>
      <c r="AC31" s="325"/>
      <c r="AD31" s="325"/>
      <c r="AE31" s="325"/>
      <c r="AF31" s="42"/>
      <c r="AG31" s="42"/>
      <c r="AH31" s="42"/>
      <c r="AI31" s="42"/>
      <c r="AJ31" s="42"/>
      <c r="AK31" s="324">
        <v>0</v>
      </c>
      <c r="AL31" s="325"/>
      <c r="AM31" s="325"/>
      <c r="AN31" s="325"/>
      <c r="AO31" s="325"/>
      <c r="AP31" s="42"/>
      <c r="AQ31" s="42"/>
      <c r="AR31" s="43"/>
      <c r="BE31" s="314"/>
    </row>
    <row r="32" spans="1:71" s="3" customFormat="1" ht="14.45" hidden="1" customHeight="1">
      <c r="B32" s="41"/>
      <c r="C32" s="42"/>
      <c r="D32" s="42"/>
      <c r="E32" s="42"/>
      <c r="F32" s="30" t="s">
        <v>50</v>
      </c>
      <c r="G32" s="42"/>
      <c r="H32" s="42"/>
      <c r="I32" s="42"/>
      <c r="J32" s="42"/>
      <c r="K32" s="42"/>
      <c r="L32" s="326">
        <v>0.12</v>
      </c>
      <c r="M32" s="325"/>
      <c r="N32" s="325"/>
      <c r="O32" s="325"/>
      <c r="P32" s="325"/>
      <c r="Q32" s="42"/>
      <c r="R32" s="42"/>
      <c r="S32" s="42"/>
      <c r="T32" s="42"/>
      <c r="U32" s="42"/>
      <c r="V32" s="42"/>
      <c r="W32" s="324">
        <f>ROUND(BC54, 2)</f>
        <v>0</v>
      </c>
      <c r="X32" s="325"/>
      <c r="Y32" s="325"/>
      <c r="Z32" s="325"/>
      <c r="AA32" s="325"/>
      <c r="AB32" s="325"/>
      <c r="AC32" s="325"/>
      <c r="AD32" s="325"/>
      <c r="AE32" s="325"/>
      <c r="AF32" s="42"/>
      <c r="AG32" s="42"/>
      <c r="AH32" s="42"/>
      <c r="AI32" s="42"/>
      <c r="AJ32" s="42"/>
      <c r="AK32" s="324">
        <v>0</v>
      </c>
      <c r="AL32" s="325"/>
      <c r="AM32" s="325"/>
      <c r="AN32" s="325"/>
      <c r="AO32" s="325"/>
      <c r="AP32" s="42"/>
      <c r="AQ32" s="42"/>
      <c r="AR32" s="43"/>
      <c r="BE32" s="314"/>
    </row>
    <row r="33" spans="1:57" s="3" customFormat="1" ht="14.45" hidden="1" customHeight="1">
      <c r="B33" s="41"/>
      <c r="C33" s="42"/>
      <c r="D33" s="42"/>
      <c r="E33" s="42"/>
      <c r="F33" s="30" t="s">
        <v>51</v>
      </c>
      <c r="G33" s="42"/>
      <c r="H33" s="42"/>
      <c r="I33" s="42"/>
      <c r="J33" s="42"/>
      <c r="K33" s="42"/>
      <c r="L33" s="326">
        <v>0</v>
      </c>
      <c r="M33" s="325"/>
      <c r="N33" s="325"/>
      <c r="O33" s="325"/>
      <c r="P33" s="325"/>
      <c r="Q33" s="42"/>
      <c r="R33" s="42"/>
      <c r="S33" s="42"/>
      <c r="T33" s="42"/>
      <c r="U33" s="42"/>
      <c r="V33" s="42"/>
      <c r="W33" s="324">
        <f>ROUND(BD54, 2)</f>
        <v>0</v>
      </c>
      <c r="X33" s="325"/>
      <c r="Y33" s="325"/>
      <c r="Z33" s="325"/>
      <c r="AA33" s="325"/>
      <c r="AB33" s="325"/>
      <c r="AC33" s="325"/>
      <c r="AD33" s="325"/>
      <c r="AE33" s="325"/>
      <c r="AF33" s="42"/>
      <c r="AG33" s="42"/>
      <c r="AH33" s="42"/>
      <c r="AI33" s="42"/>
      <c r="AJ33" s="42"/>
      <c r="AK33" s="324">
        <v>0</v>
      </c>
      <c r="AL33" s="325"/>
      <c r="AM33" s="325"/>
      <c r="AN33" s="325"/>
      <c r="AO33" s="325"/>
      <c r="AP33" s="42"/>
      <c r="AQ33" s="42"/>
      <c r="AR33" s="43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5"/>
    </row>
    <row r="35" spans="1:57" s="2" customFormat="1" ht="25.9" customHeight="1">
      <c r="A35" s="35"/>
      <c r="B35" s="36"/>
      <c r="C35" s="44"/>
      <c r="D35" s="45" t="s">
        <v>52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53</v>
      </c>
      <c r="U35" s="46"/>
      <c r="V35" s="46"/>
      <c r="W35" s="46"/>
      <c r="X35" s="327" t="s">
        <v>54</v>
      </c>
      <c r="Y35" s="328"/>
      <c r="Z35" s="328"/>
      <c r="AA35" s="328"/>
      <c r="AB35" s="328"/>
      <c r="AC35" s="46"/>
      <c r="AD35" s="46"/>
      <c r="AE35" s="46"/>
      <c r="AF35" s="46"/>
      <c r="AG35" s="46"/>
      <c r="AH35" s="46"/>
      <c r="AI35" s="46"/>
      <c r="AJ35" s="46"/>
      <c r="AK35" s="329">
        <f>SUM(AK26:AK33)</f>
        <v>0</v>
      </c>
      <c r="AL35" s="328"/>
      <c r="AM35" s="328"/>
      <c r="AN35" s="328"/>
      <c r="AO35" s="330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6.95" customHeight="1">
      <c r="A37" s="35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0"/>
      <c r="BE37" s="35"/>
    </row>
    <row r="41" spans="1:57" s="2" customFormat="1" ht="6.95" customHeight="1">
      <c r="A41" s="35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40"/>
      <c r="BE41" s="35"/>
    </row>
    <row r="42" spans="1:57" s="2" customFormat="1" ht="24.95" customHeight="1">
      <c r="A42" s="35"/>
      <c r="B42" s="36"/>
      <c r="C42" s="24" t="s">
        <v>55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0"/>
      <c r="BE42" s="35"/>
    </row>
    <row r="43" spans="1:57" s="2" customFormat="1" ht="6.95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0"/>
      <c r="BE43" s="35"/>
    </row>
    <row r="44" spans="1:57" s="4" customFormat="1" ht="12" customHeight="1">
      <c r="B44" s="52"/>
      <c r="C44" s="30" t="s">
        <v>13</v>
      </c>
      <c r="D44" s="53"/>
      <c r="E44" s="53"/>
      <c r="F44" s="53"/>
      <c r="G44" s="53"/>
      <c r="H44" s="53"/>
      <c r="I44" s="53"/>
      <c r="J44" s="53"/>
      <c r="K44" s="53"/>
      <c r="L44" s="53" t="str">
        <f>K5</f>
        <v>J-15/22_C2</v>
      </c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4"/>
    </row>
    <row r="45" spans="1:57" s="5" customFormat="1" ht="36.950000000000003" customHeight="1">
      <c r="B45" s="55"/>
      <c r="C45" s="56" t="s">
        <v>16</v>
      </c>
      <c r="D45" s="57"/>
      <c r="E45" s="57"/>
      <c r="F45" s="57"/>
      <c r="G45" s="57"/>
      <c r="H45" s="57"/>
      <c r="I45" s="57"/>
      <c r="J45" s="57"/>
      <c r="K45" s="57"/>
      <c r="L45" s="331" t="str">
        <f>K6</f>
        <v>Realizace cesty C2 v k.ú. Rapšach</v>
      </c>
      <c r="M45" s="332"/>
      <c r="N45" s="332"/>
      <c r="O45" s="332"/>
      <c r="P45" s="332"/>
      <c r="Q45" s="332"/>
      <c r="R45" s="332"/>
      <c r="S45" s="332"/>
      <c r="T45" s="332"/>
      <c r="U45" s="332"/>
      <c r="V45" s="332"/>
      <c r="W45" s="332"/>
      <c r="X45" s="332"/>
      <c r="Y45" s="332"/>
      <c r="Z45" s="332"/>
      <c r="AA45" s="332"/>
      <c r="AB45" s="332"/>
      <c r="AC45" s="332"/>
      <c r="AD45" s="332"/>
      <c r="AE45" s="332"/>
      <c r="AF45" s="332"/>
      <c r="AG45" s="332"/>
      <c r="AH45" s="332"/>
      <c r="AI45" s="332"/>
      <c r="AJ45" s="332"/>
      <c r="AK45" s="332"/>
      <c r="AL45" s="332"/>
      <c r="AM45" s="332"/>
      <c r="AN45" s="332"/>
      <c r="AO45" s="332"/>
      <c r="AP45" s="57"/>
      <c r="AQ45" s="57"/>
      <c r="AR45" s="58"/>
    </row>
    <row r="46" spans="1:57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0"/>
      <c r="BE46" s="35"/>
    </row>
    <row r="47" spans="1:57" s="2" customFormat="1" ht="12" customHeight="1">
      <c r="A47" s="35"/>
      <c r="B47" s="36"/>
      <c r="C47" s="30" t="s">
        <v>23</v>
      </c>
      <c r="D47" s="37"/>
      <c r="E47" s="37"/>
      <c r="F47" s="37"/>
      <c r="G47" s="37"/>
      <c r="H47" s="37"/>
      <c r="I47" s="37"/>
      <c r="J47" s="37"/>
      <c r="K47" s="37"/>
      <c r="L47" s="59" t="str">
        <f>IF(K8="","",K8)</f>
        <v>k.ú. Rapšach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25</v>
      </c>
      <c r="AJ47" s="37"/>
      <c r="AK47" s="37"/>
      <c r="AL47" s="37"/>
      <c r="AM47" s="333" t="str">
        <f>IF(AN8= "","",AN8)</f>
        <v>14. 5. 2024</v>
      </c>
      <c r="AN47" s="333"/>
      <c r="AO47" s="37"/>
      <c r="AP47" s="37"/>
      <c r="AQ47" s="37"/>
      <c r="AR47" s="40"/>
      <c r="BE47" s="35"/>
    </row>
    <row r="48" spans="1:57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0"/>
      <c r="BE48" s="35"/>
    </row>
    <row r="49" spans="1:91" s="2" customFormat="1" ht="15.2" customHeight="1">
      <c r="A49" s="35"/>
      <c r="B49" s="36"/>
      <c r="C49" s="30" t="s">
        <v>29</v>
      </c>
      <c r="D49" s="37"/>
      <c r="E49" s="37"/>
      <c r="F49" s="37"/>
      <c r="G49" s="37"/>
      <c r="H49" s="37"/>
      <c r="I49" s="37"/>
      <c r="J49" s="37"/>
      <c r="K49" s="37"/>
      <c r="L49" s="53" t="str">
        <f>IF(E11= "","",E11)</f>
        <v>Česká Republika – SPÚ, Pobočka J. Hradec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35</v>
      </c>
      <c r="AJ49" s="37"/>
      <c r="AK49" s="37"/>
      <c r="AL49" s="37"/>
      <c r="AM49" s="334" t="str">
        <f>IF(E17="","",E17)</f>
        <v>P – atelier JH s.r.o.</v>
      </c>
      <c r="AN49" s="335"/>
      <c r="AO49" s="335"/>
      <c r="AP49" s="335"/>
      <c r="AQ49" s="37"/>
      <c r="AR49" s="40"/>
      <c r="AS49" s="336" t="s">
        <v>56</v>
      </c>
      <c r="AT49" s="337"/>
      <c r="AU49" s="61"/>
      <c r="AV49" s="61"/>
      <c r="AW49" s="61"/>
      <c r="AX49" s="61"/>
      <c r="AY49" s="61"/>
      <c r="AZ49" s="61"/>
      <c r="BA49" s="61"/>
      <c r="BB49" s="61"/>
      <c r="BC49" s="61"/>
      <c r="BD49" s="62"/>
      <c r="BE49" s="35"/>
    </row>
    <row r="50" spans="1:91" s="2" customFormat="1" ht="15.2" customHeight="1">
      <c r="A50" s="35"/>
      <c r="B50" s="36"/>
      <c r="C50" s="30" t="s">
        <v>33</v>
      </c>
      <c r="D50" s="37"/>
      <c r="E50" s="37"/>
      <c r="F50" s="37"/>
      <c r="G50" s="37"/>
      <c r="H50" s="37"/>
      <c r="I50" s="37"/>
      <c r="J50" s="37"/>
      <c r="K50" s="37"/>
      <c r="L50" s="53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38</v>
      </c>
      <c r="AJ50" s="37"/>
      <c r="AK50" s="37"/>
      <c r="AL50" s="37"/>
      <c r="AM50" s="334" t="str">
        <f>IF(E20="","",E20)</f>
        <v xml:space="preserve"> </v>
      </c>
      <c r="AN50" s="335"/>
      <c r="AO50" s="335"/>
      <c r="AP50" s="335"/>
      <c r="AQ50" s="37"/>
      <c r="AR50" s="40"/>
      <c r="AS50" s="338"/>
      <c r="AT50" s="339"/>
      <c r="AU50" s="63"/>
      <c r="AV50" s="63"/>
      <c r="AW50" s="63"/>
      <c r="AX50" s="63"/>
      <c r="AY50" s="63"/>
      <c r="AZ50" s="63"/>
      <c r="BA50" s="63"/>
      <c r="BB50" s="63"/>
      <c r="BC50" s="63"/>
      <c r="BD50" s="64"/>
      <c r="BE50" s="35"/>
    </row>
    <row r="51" spans="1:91" s="2" customFormat="1" ht="10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0"/>
      <c r="AS51" s="340"/>
      <c r="AT51" s="341"/>
      <c r="AU51" s="65"/>
      <c r="AV51" s="65"/>
      <c r="AW51" s="65"/>
      <c r="AX51" s="65"/>
      <c r="AY51" s="65"/>
      <c r="AZ51" s="65"/>
      <c r="BA51" s="65"/>
      <c r="BB51" s="65"/>
      <c r="BC51" s="65"/>
      <c r="BD51" s="66"/>
      <c r="BE51" s="35"/>
    </row>
    <row r="52" spans="1:91" s="2" customFormat="1" ht="29.25" customHeight="1">
      <c r="A52" s="35"/>
      <c r="B52" s="36"/>
      <c r="C52" s="342" t="s">
        <v>57</v>
      </c>
      <c r="D52" s="343"/>
      <c r="E52" s="343"/>
      <c r="F52" s="343"/>
      <c r="G52" s="343"/>
      <c r="H52" s="67"/>
      <c r="I52" s="344" t="s">
        <v>58</v>
      </c>
      <c r="J52" s="343"/>
      <c r="K52" s="343"/>
      <c r="L52" s="343"/>
      <c r="M52" s="343"/>
      <c r="N52" s="343"/>
      <c r="O52" s="343"/>
      <c r="P52" s="343"/>
      <c r="Q52" s="343"/>
      <c r="R52" s="343"/>
      <c r="S52" s="343"/>
      <c r="T52" s="343"/>
      <c r="U52" s="343"/>
      <c r="V52" s="343"/>
      <c r="W52" s="343"/>
      <c r="X52" s="343"/>
      <c r="Y52" s="343"/>
      <c r="Z52" s="343"/>
      <c r="AA52" s="343"/>
      <c r="AB52" s="343"/>
      <c r="AC52" s="343"/>
      <c r="AD52" s="343"/>
      <c r="AE52" s="343"/>
      <c r="AF52" s="343"/>
      <c r="AG52" s="345" t="s">
        <v>59</v>
      </c>
      <c r="AH52" s="343"/>
      <c r="AI52" s="343"/>
      <c r="AJ52" s="343"/>
      <c r="AK52" s="343"/>
      <c r="AL52" s="343"/>
      <c r="AM52" s="343"/>
      <c r="AN52" s="344" t="s">
        <v>60</v>
      </c>
      <c r="AO52" s="343"/>
      <c r="AP52" s="343"/>
      <c r="AQ52" s="68" t="s">
        <v>61</v>
      </c>
      <c r="AR52" s="40"/>
      <c r="AS52" s="69" t="s">
        <v>62</v>
      </c>
      <c r="AT52" s="70" t="s">
        <v>63</v>
      </c>
      <c r="AU52" s="70" t="s">
        <v>64</v>
      </c>
      <c r="AV52" s="70" t="s">
        <v>65</v>
      </c>
      <c r="AW52" s="70" t="s">
        <v>66</v>
      </c>
      <c r="AX52" s="70" t="s">
        <v>67</v>
      </c>
      <c r="AY52" s="70" t="s">
        <v>68</v>
      </c>
      <c r="AZ52" s="70" t="s">
        <v>69</v>
      </c>
      <c r="BA52" s="70" t="s">
        <v>70</v>
      </c>
      <c r="BB52" s="70" t="s">
        <v>71</v>
      </c>
      <c r="BC52" s="70" t="s">
        <v>72</v>
      </c>
      <c r="BD52" s="71" t="s">
        <v>73</v>
      </c>
      <c r="BE52" s="35"/>
    </row>
    <row r="53" spans="1:91" s="2" customFormat="1" ht="10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0"/>
      <c r="AS53" s="72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4"/>
      <c r="BE53" s="35"/>
    </row>
    <row r="54" spans="1:91" s="6" customFormat="1" ht="32.450000000000003" customHeight="1">
      <c r="B54" s="75"/>
      <c r="C54" s="76" t="s">
        <v>74</v>
      </c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349">
        <f>ROUND(AG55,2)</f>
        <v>0</v>
      </c>
      <c r="AH54" s="349"/>
      <c r="AI54" s="349"/>
      <c r="AJ54" s="349"/>
      <c r="AK54" s="349"/>
      <c r="AL54" s="349"/>
      <c r="AM54" s="349"/>
      <c r="AN54" s="350">
        <f>SUM(AG54,AT54)</f>
        <v>0</v>
      </c>
      <c r="AO54" s="350"/>
      <c r="AP54" s="350"/>
      <c r="AQ54" s="79" t="s">
        <v>20</v>
      </c>
      <c r="AR54" s="80"/>
      <c r="AS54" s="81">
        <f>ROUND(AS55,2)</f>
        <v>0</v>
      </c>
      <c r="AT54" s="82">
        <f>ROUND(SUM(AV54:AW54),2)</f>
        <v>0</v>
      </c>
      <c r="AU54" s="83">
        <f>ROUND(AU55,5)</f>
        <v>0</v>
      </c>
      <c r="AV54" s="82">
        <f>ROUND(AZ54*L29,2)</f>
        <v>0</v>
      </c>
      <c r="AW54" s="82">
        <f>ROUND(BA54*L30,2)</f>
        <v>0</v>
      </c>
      <c r="AX54" s="82">
        <f>ROUND(BB54*L29,2)</f>
        <v>0</v>
      </c>
      <c r="AY54" s="82">
        <f>ROUND(BC54*L30,2)</f>
        <v>0</v>
      </c>
      <c r="AZ54" s="82">
        <f>ROUND(AZ55,2)</f>
        <v>0</v>
      </c>
      <c r="BA54" s="82">
        <f>ROUND(BA55,2)</f>
        <v>0</v>
      </c>
      <c r="BB54" s="82">
        <f>ROUND(BB55,2)</f>
        <v>0</v>
      </c>
      <c r="BC54" s="82">
        <f>ROUND(BC55,2)</f>
        <v>0</v>
      </c>
      <c r="BD54" s="84">
        <f>ROUND(BD55,2)</f>
        <v>0</v>
      </c>
      <c r="BS54" s="85" t="s">
        <v>75</v>
      </c>
      <c r="BT54" s="85" t="s">
        <v>76</v>
      </c>
      <c r="BU54" s="86" t="s">
        <v>77</v>
      </c>
      <c r="BV54" s="85" t="s">
        <v>78</v>
      </c>
      <c r="BW54" s="85" t="s">
        <v>5</v>
      </c>
      <c r="BX54" s="85" t="s">
        <v>79</v>
      </c>
      <c r="CL54" s="85" t="s">
        <v>20</v>
      </c>
    </row>
    <row r="55" spans="1:91" s="7" customFormat="1" ht="16.5" customHeight="1">
      <c r="A55" s="87" t="s">
        <v>80</v>
      </c>
      <c r="B55" s="88"/>
      <c r="C55" s="89"/>
      <c r="D55" s="348" t="s">
        <v>81</v>
      </c>
      <c r="E55" s="348"/>
      <c r="F55" s="348"/>
      <c r="G55" s="348"/>
      <c r="H55" s="348"/>
      <c r="I55" s="90"/>
      <c r="J55" s="348" t="s">
        <v>82</v>
      </c>
      <c r="K55" s="348"/>
      <c r="L55" s="348"/>
      <c r="M55" s="348"/>
      <c r="N55" s="348"/>
      <c r="O55" s="348"/>
      <c r="P55" s="348"/>
      <c r="Q55" s="348"/>
      <c r="R55" s="348"/>
      <c r="S55" s="348"/>
      <c r="T55" s="348"/>
      <c r="U55" s="348"/>
      <c r="V55" s="348"/>
      <c r="W55" s="348"/>
      <c r="X55" s="348"/>
      <c r="Y55" s="348"/>
      <c r="Z55" s="348"/>
      <c r="AA55" s="348"/>
      <c r="AB55" s="348"/>
      <c r="AC55" s="348"/>
      <c r="AD55" s="348"/>
      <c r="AE55" s="348"/>
      <c r="AF55" s="348"/>
      <c r="AG55" s="346">
        <f>'C2 - Hlavní polní cesta C2'!J30</f>
        <v>0</v>
      </c>
      <c r="AH55" s="347"/>
      <c r="AI55" s="347"/>
      <c r="AJ55" s="347"/>
      <c r="AK55" s="347"/>
      <c r="AL55" s="347"/>
      <c r="AM55" s="347"/>
      <c r="AN55" s="346">
        <f>SUM(AG55,AT55)</f>
        <v>0</v>
      </c>
      <c r="AO55" s="347"/>
      <c r="AP55" s="347"/>
      <c r="AQ55" s="91" t="s">
        <v>83</v>
      </c>
      <c r="AR55" s="92"/>
      <c r="AS55" s="93">
        <v>0</v>
      </c>
      <c r="AT55" s="94">
        <f>ROUND(SUM(AV55:AW55),2)</f>
        <v>0</v>
      </c>
      <c r="AU55" s="95">
        <f>'C2 - Hlavní polní cesta C2'!P90</f>
        <v>0</v>
      </c>
      <c r="AV55" s="94">
        <f>'C2 - Hlavní polní cesta C2'!J33</f>
        <v>0</v>
      </c>
      <c r="AW55" s="94">
        <f>'C2 - Hlavní polní cesta C2'!J34</f>
        <v>0</v>
      </c>
      <c r="AX55" s="94">
        <f>'C2 - Hlavní polní cesta C2'!J35</f>
        <v>0</v>
      </c>
      <c r="AY55" s="94">
        <f>'C2 - Hlavní polní cesta C2'!J36</f>
        <v>0</v>
      </c>
      <c r="AZ55" s="94">
        <f>'C2 - Hlavní polní cesta C2'!F33</f>
        <v>0</v>
      </c>
      <c r="BA55" s="94">
        <f>'C2 - Hlavní polní cesta C2'!F34</f>
        <v>0</v>
      </c>
      <c r="BB55" s="94">
        <f>'C2 - Hlavní polní cesta C2'!F35</f>
        <v>0</v>
      </c>
      <c r="BC55" s="94">
        <f>'C2 - Hlavní polní cesta C2'!F36</f>
        <v>0</v>
      </c>
      <c r="BD55" s="96">
        <f>'C2 - Hlavní polní cesta C2'!F37</f>
        <v>0</v>
      </c>
      <c r="BT55" s="97" t="s">
        <v>22</v>
      </c>
      <c r="BV55" s="97" t="s">
        <v>78</v>
      </c>
      <c r="BW55" s="97" t="s">
        <v>84</v>
      </c>
      <c r="BX55" s="97" t="s">
        <v>5</v>
      </c>
      <c r="CL55" s="97" t="s">
        <v>85</v>
      </c>
      <c r="CM55" s="97" t="s">
        <v>86</v>
      </c>
    </row>
    <row r="56" spans="1:91" s="2" customFormat="1" ht="30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40"/>
      <c r="AS56" s="35"/>
      <c r="AT56" s="35"/>
      <c r="AU56" s="35"/>
      <c r="AV56" s="35"/>
      <c r="AW56" s="35"/>
      <c r="AX56" s="35"/>
      <c r="AY56" s="35"/>
      <c r="AZ56" s="35"/>
      <c r="BA56" s="35"/>
      <c r="BB56" s="35"/>
      <c r="BC56" s="35"/>
      <c r="BD56" s="35"/>
      <c r="BE56" s="35"/>
    </row>
    <row r="57" spans="1:91" s="2" customFormat="1" ht="6.95" customHeight="1">
      <c r="A57" s="35"/>
      <c r="B57" s="48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0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</row>
  </sheetData>
  <sheetProtection algorithmName="SHA-512" hashValue="CCSTXjtKaC56SqCxH9PKNWovj+V3830M/oaT9MvByJdu2/U2MCaNRdVNCOJ3onQpApIpNVlK+u3MvS2xxOZmnQ==" saltValue="qraAdNHAvrjawSdfVipEyhnTzsbb6z5TLOXipa+tMW8z3fCVHpGz5uQD3w4SrMl27ObUzgYaAjNi8KmLF5ns1Q==" spinCount="100000" sheet="1" objects="1" scenarios="1" formatColumns="0" formatRows="0"/>
  <mergeCells count="42">
    <mergeCell ref="AR2:BE2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C2 - Hlavní polní cesta C2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312"/>
  <sheetViews>
    <sheetView showGridLines="0" tabSelected="1" topLeftCell="A165" workbookViewId="0">
      <selection activeCell="F179" sqref="F179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1"/>
      <c r="M2" s="351"/>
      <c r="N2" s="351"/>
      <c r="O2" s="351"/>
      <c r="P2" s="351"/>
      <c r="Q2" s="351"/>
      <c r="R2" s="351"/>
      <c r="S2" s="351"/>
      <c r="T2" s="351"/>
      <c r="U2" s="351"/>
      <c r="V2" s="351"/>
      <c r="AT2" s="18" t="s">
        <v>84</v>
      </c>
    </row>
    <row r="3" spans="1:46" s="1" customFormat="1" ht="6.95" customHeight="1">
      <c r="B3" s="98"/>
      <c r="C3" s="99"/>
      <c r="D3" s="99"/>
      <c r="E3" s="99"/>
      <c r="F3" s="99"/>
      <c r="G3" s="99"/>
      <c r="H3" s="99"/>
      <c r="I3" s="99"/>
      <c r="J3" s="99"/>
      <c r="K3" s="99"/>
      <c r="L3" s="21"/>
      <c r="AT3" s="18" t="s">
        <v>86</v>
      </c>
    </row>
    <row r="4" spans="1:46" s="1" customFormat="1" ht="24.95" customHeight="1">
      <c r="B4" s="21"/>
      <c r="D4" s="100" t="s">
        <v>87</v>
      </c>
      <c r="L4" s="21"/>
      <c r="M4" s="101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2" t="s">
        <v>16</v>
      </c>
      <c r="L6" s="21"/>
    </row>
    <row r="7" spans="1:46" s="1" customFormat="1" ht="16.5" customHeight="1">
      <c r="B7" s="21"/>
      <c r="E7" s="352" t="str">
        <f>'Rekapitulace stavby'!K6</f>
        <v>Realizace cesty C2 v k.ú. Rapšach</v>
      </c>
      <c r="F7" s="353"/>
      <c r="G7" s="353"/>
      <c r="H7" s="353"/>
      <c r="L7" s="21"/>
    </row>
    <row r="8" spans="1:46" s="2" customFormat="1" ht="12" customHeight="1">
      <c r="A8" s="35"/>
      <c r="B8" s="40"/>
      <c r="C8" s="35"/>
      <c r="D8" s="102" t="s">
        <v>88</v>
      </c>
      <c r="E8" s="35"/>
      <c r="F8" s="35"/>
      <c r="G8" s="35"/>
      <c r="H8" s="35"/>
      <c r="I8" s="35"/>
      <c r="J8" s="35"/>
      <c r="K8" s="35"/>
      <c r="L8" s="103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54" t="s">
        <v>89</v>
      </c>
      <c r="F9" s="355"/>
      <c r="G9" s="355"/>
      <c r="H9" s="355"/>
      <c r="I9" s="35"/>
      <c r="J9" s="35"/>
      <c r="K9" s="35"/>
      <c r="L9" s="103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3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2" t="s">
        <v>19</v>
      </c>
      <c r="E11" s="35"/>
      <c r="F11" s="104" t="s">
        <v>85</v>
      </c>
      <c r="G11" s="35"/>
      <c r="H11" s="35"/>
      <c r="I11" s="102" t="s">
        <v>21</v>
      </c>
      <c r="J11" s="104" t="s">
        <v>20</v>
      </c>
      <c r="K11" s="35"/>
      <c r="L11" s="103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2" t="s">
        <v>23</v>
      </c>
      <c r="E12" s="35"/>
      <c r="F12" s="104" t="s">
        <v>24</v>
      </c>
      <c r="G12" s="35"/>
      <c r="H12" s="35"/>
      <c r="I12" s="102" t="s">
        <v>25</v>
      </c>
      <c r="J12" s="105" t="str">
        <f>'Rekapitulace stavby'!AN8</f>
        <v>14. 5. 2024</v>
      </c>
      <c r="K12" s="35"/>
      <c r="L12" s="103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3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2" t="s">
        <v>29</v>
      </c>
      <c r="E14" s="35"/>
      <c r="F14" s="35"/>
      <c r="G14" s="35"/>
      <c r="H14" s="35"/>
      <c r="I14" s="102" t="s">
        <v>30</v>
      </c>
      <c r="J14" s="104" t="s">
        <v>20</v>
      </c>
      <c r="K14" s="35"/>
      <c r="L14" s="103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4" t="s">
        <v>31</v>
      </c>
      <c r="F15" s="35"/>
      <c r="G15" s="35"/>
      <c r="H15" s="35"/>
      <c r="I15" s="102" t="s">
        <v>32</v>
      </c>
      <c r="J15" s="104" t="s">
        <v>20</v>
      </c>
      <c r="K15" s="35"/>
      <c r="L15" s="103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3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2" t="s">
        <v>33</v>
      </c>
      <c r="E17" s="35"/>
      <c r="F17" s="35"/>
      <c r="G17" s="35"/>
      <c r="H17" s="35"/>
      <c r="I17" s="102" t="s">
        <v>30</v>
      </c>
      <c r="J17" s="31" t="str">
        <f>'Rekapitulace stavby'!AN13</f>
        <v>Vyplň údaj</v>
      </c>
      <c r="K17" s="35"/>
      <c r="L17" s="103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56" t="str">
        <f>'Rekapitulace stavby'!E14</f>
        <v>Vyplň údaj</v>
      </c>
      <c r="F18" s="357"/>
      <c r="G18" s="357"/>
      <c r="H18" s="357"/>
      <c r="I18" s="102" t="s">
        <v>32</v>
      </c>
      <c r="J18" s="31" t="str">
        <f>'Rekapitulace stavby'!AN14</f>
        <v>Vyplň údaj</v>
      </c>
      <c r="K18" s="35"/>
      <c r="L18" s="103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3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2" t="s">
        <v>35</v>
      </c>
      <c r="E20" s="35"/>
      <c r="F20" s="35"/>
      <c r="G20" s="35"/>
      <c r="H20" s="35"/>
      <c r="I20" s="102" t="s">
        <v>30</v>
      </c>
      <c r="J20" s="104" t="s">
        <v>20</v>
      </c>
      <c r="K20" s="35"/>
      <c r="L20" s="103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4" t="s">
        <v>36</v>
      </c>
      <c r="F21" s="35"/>
      <c r="G21" s="35"/>
      <c r="H21" s="35"/>
      <c r="I21" s="102" t="s">
        <v>32</v>
      </c>
      <c r="J21" s="104" t="s">
        <v>20</v>
      </c>
      <c r="K21" s="35"/>
      <c r="L21" s="103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3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2" t="s">
        <v>38</v>
      </c>
      <c r="E23" s="35"/>
      <c r="F23" s="35"/>
      <c r="G23" s="35"/>
      <c r="H23" s="35"/>
      <c r="I23" s="102" t="s">
        <v>30</v>
      </c>
      <c r="J23" s="104" t="str">
        <f>IF('Rekapitulace stavby'!AN19="","",'Rekapitulace stavby'!AN19)</f>
        <v/>
      </c>
      <c r="K23" s="35"/>
      <c r="L23" s="103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4" t="str">
        <f>IF('Rekapitulace stavby'!E20="","",'Rekapitulace stavby'!E20)</f>
        <v xml:space="preserve"> </v>
      </c>
      <c r="F24" s="35"/>
      <c r="G24" s="35"/>
      <c r="H24" s="35"/>
      <c r="I24" s="102" t="s">
        <v>32</v>
      </c>
      <c r="J24" s="104" t="str">
        <f>IF('Rekapitulace stavby'!AN20="","",'Rekapitulace stavby'!AN20)</f>
        <v/>
      </c>
      <c r="K24" s="35"/>
      <c r="L24" s="103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3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2" t="s">
        <v>40</v>
      </c>
      <c r="E26" s="35"/>
      <c r="F26" s="35"/>
      <c r="G26" s="35"/>
      <c r="H26" s="35"/>
      <c r="I26" s="35"/>
      <c r="J26" s="35"/>
      <c r="K26" s="35"/>
      <c r="L26" s="103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47.25" customHeight="1">
      <c r="A27" s="106"/>
      <c r="B27" s="107"/>
      <c r="C27" s="106"/>
      <c r="D27" s="106"/>
      <c r="E27" s="358" t="s">
        <v>90</v>
      </c>
      <c r="F27" s="358"/>
      <c r="G27" s="358"/>
      <c r="H27" s="358"/>
      <c r="I27" s="106"/>
      <c r="J27" s="106"/>
      <c r="K27" s="106"/>
      <c r="L27" s="108"/>
      <c r="S27" s="106"/>
      <c r="T27" s="106"/>
      <c r="U27" s="106"/>
      <c r="V27" s="106"/>
      <c r="W27" s="106"/>
      <c r="X27" s="106"/>
      <c r="Y27" s="106"/>
      <c r="Z27" s="106"/>
      <c r="AA27" s="106"/>
      <c r="AB27" s="106"/>
      <c r="AC27" s="106"/>
      <c r="AD27" s="106"/>
      <c r="AE27" s="10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3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09"/>
      <c r="E29" s="109"/>
      <c r="F29" s="109"/>
      <c r="G29" s="109"/>
      <c r="H29" s="109"/>
      <c r="I29" s="109"/>
      <c r="J29" s="109"/>
      <c r="K29" s="109"/>
      <c r="L29" s="103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0" t="s">
        <v>42</v>
      </c>
      <c r="E30" s="35"/>
      <c r="F30" s="35"/>
      <c r="G30" s="35"/>
      <c r="H30" s="35"/>
      <c r="I30" s="35"/>
      <c r="J30" s="111">
        <f>ROUND(J90, 2)</f>
        <v>0</v>
      </c>
      <c r="K30" s="35"/>
      <c r="L30" s="103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09"/>
      <c r="E31" s="109"/>
      <c r="F31" s="109"/>
      <c r="G31" s="109"/>
      <c r="H31" s="109"/>
      <c r="I31" s="109"/>
      <c r="J31" s="109"/>
      <c r="K31" s="109"/>
      <c r="L31" s="103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2" t="s">
        <v>44</v>
      </c>
      <c r="G32" s="35"/>
      <c r="H32" s="35"/>
      <c r="I32" s="112" t="s">
        <v>43</v>
      </c>
      <c r="J32" s="112" t="s">
        <v>45</v>
      </c>
      <c r="K32" s="35"/>
      <c r="L32" s="103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3" t="s">
        <v>46</v>
      </c>
      <c r="E33" s="102" t="s">
        <v>47</v>
      </c>
      <c r="F33" s="114">
        <f>ROUND((SUM(BE90:BE311)),  2)</f>
        <v>0</v>
      </c>
      <c r="G33" s="35"/>
      <c r="H33" s="35"/>
      <c r="I33" s="115">
        <v>0.21</v>
      </c>
      <c r="J33" s="114">
        <f>ROUND(((SUM(BE90:BE311))*I33),  2)</f>
        <v>0</v>
      </c>
      <c r="K33" s="35"/>
      <c r="L33" s="103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2" t="s">
        <v>48</v>
      </c>
      <c r="F34" s="114">
        <f>ROUND((SUM(BF90:BF311)),  2)</f>
        <v>0</v>
      </c>
      <c r="G34" s="35"/>
      <c r="H34" s="35"/>
      <c r="I34" s="115">
        <v>0.12</v>
      </c>
      <c r="J34" s="114">
        <f>ROUND(((SUM(BF90:BF311))*I34),  2)</f>
        <v>0</v>
      </c>
      <c r="K34" s="35"/>
      <c r="L34" s="103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2" t="s">
        <v>49</v>
      </c>
      <c r="F35" s="114">
        <f>ROUND((SUM(BG90:BG311)),  2)</f>
        <v>0</v>
      </c>
      <c r="G35" s="35"/>
      <c r="H35" s="35"/>
      <c r="I35" s="115">
        <v>0.21</v>
      </c>
      <c r="J35" s="114">
        <f>0</f>
        <v>0</v>
      </c>
      <c r="K35" s="35"/>
      <c r="L35" s="103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2" t="s">
        <v>50</v>
      </c>
      <c r="F36" s="114">
        <f>ROUND((SUM(BH90:BH311)),  2)</f>
        <v>0</v>
      </c>
      <c r="G36" s="35"/>
      <c r="H36" s="35"/>
      <c r="I36" s="115">
        <v>0.12</v>
      </c>
      <c r="J36" s="114">
        <f>0</f>
        <v>0</v>
      </c>
      <c r="K36" s="35"/>
      <c r="L36" s="103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2" t="s">
        <v>51</v>
      </c>
      <c r="F37" s="114">
        <f>ROUND((SUM(BI90:BI311)),  2)</f>
        <v>0</v>
      </c>
      <c r="G37" s="35"/>
      <c r="H37" s="35"/>
      <c r="I37" s="115">
        <v>0</v>
      </c>
      <c r="J37" s="114">
        <f>0</f>
        <v>0</v>
      </c>
      <c r="K37" s="35"/>
      <c r="L37" s="103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3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16"/>
      <c r="D39" s="117" t="s">
        <v>52</v>
      </c>
      <c r="E39" s="118"/>
      <c r="F39" s="118"/>
      <c r="G39" s="119" t="s">
        <v>53</v>
      </c>
      <c r="H39" s="120" t="s">
        <v>54</v>
      </c>
      <c r="I39" s="118"/>
      <c r="J39" s="121">
        <f>SUM(J30:J37)</f>
        <v>0</v>
      </c>
      <c r="K39" s="122"/>
      <c r="L39" s="103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3"/>
      <c r="C40" s="124"/>
      <c r="D40" s="124"/>
      <c r="E40" s="124"/>
      <c r="F40" s="124"/>
      <c r="G40" s="124"/>
      <c r="H40" s="124"/>
      <c r="I40" s="124"/>
      <c r="J40" s="124"/>
      <c r="K40" s="124"/>
      <c r="L40" s="103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5"/>
      <c r="C44" s="126"/>
      <c r="D44" s="126"/>
      <c r="E44" s="126"/>
      <c r="F44" s="126"/>
      <c r="G44" s="126"/>
      <c r="H44" s="126"/>
      <c r="I44" s="126"/>
      <c r="J44" s="126"/>
      <c r="K44" s="126"/>
      <c r="L44" s="103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91</v>
      </c>
      <c r="D45" s="37"/>
      <c r="E45" s="37"/>
      <c r="F45" s="37"/>
      <c r="G45" s="37"/>
      <c r="H45" s="37"/>
      <c r="I45" s="37"/>
      <c r="J45" s="37"/>
      <c r="K45" s="37"/>
      <c r="L45" s="103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3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3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59" t="str">
        <f>E7</f>
        <v>Realizace cesty C2 v k.ú. Rapšach</v>
      </c>
      <c r="F48" s="360"/>
      <c r="G48" s="360"/>
      <c r="H48" s="360"/>
      <c r="I48" s="37"/>
      <c r="J48" s="37"/>
      <c r="K48" s="37"/>
      <c r="L48" s="103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88</v>
      </c>
      <c r="D49" s="37"/>
      <c r="E49" s="37"/>
      <c r="F49" s="37"/>
      <c r="G49" s="37"/>
      <c r="H49" s="37"/>
      <c r="I49" s="37"/>
      <c r="J49" s="37"/>
      <c r="K49" s="37"/>
      <c r="L49" s="103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31" t="str">
        <f>E9</f>
        <v>C2 - Hlavní polní cesta C2</v>
      </c>
      <c r="F50" s="361"/>
      <c r="G50" s="361"/>
      <c r="H50" s="361"/>
      <c r="I50" s="37"/>
      <c r="J50" s="37"/>
      <c r="K50" s="37"/>
      <c r="L50" s="103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3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23</v>
      </c>
      <c r="D52" s="37"/>
      <c r="E52" s="37"/>
      <c r="F52" s="28" t="str">
        <f>F12</f>
        <v>k.ú. Rapšach</v>
      </c>
      <c r="G52" s="37"/>
      <c r="H52" s="37"/>
      <c r="I52" s="30" t="s">
        <v>25</v>
      </c>
      <c r="J52" s="60" t="str">
        <f>IF(J12="","",J12)</f>
        <v>14. 5. 2024</v>
      </c>
      <c r="K52" s="37"/>
      <c r="L52" s="103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3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29</v>
      </c>
      <c r="D54" s="37"/>
      <c r="E54" s="37"/>
      <c r="F54" s="28" t="str">
        <f>E15</f>
        <v>Česká Republika – SPÚ, Pobočka J. Hradec</v>
      </c>
      <c r="G54" s="37"/>
      <c r="H54" s="37"/>
      <c r="I54" s="30" t="s">
        <v>35</v>
      </c>
      <c r="J54" s="33" t="str">
        <f>E21</f>
        <v>P – atelier JH s.r.o.</v>
      </c>
      <c r="K54" s="37"/>
      <c r="L54" s="103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33</v>
      </c>
      <c r="D55" s="37"/>
      <c r="E55" s="37"/>
      <c r="F55" s="28" t="str">
        <f>IF(E18="","",E18)</f>
        <v>Vyplň údaj</v>
      </c>
      <c r="G55" s="37"/>
      <c r="H55" s="37"/>
      <c r="I55" s="30" t="s">
        <v>38</v>
      </c>
      <c r="J55" s="33" t="str">
        <f>E24</f>
        <v xml:space="preserve"> </v>
      </c>
      <c r="K55" s="37"/>
      <c r="L55" s="103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3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27" t="s">
        <v>92</v>
      </c>
      <c r="D57" s="128"/>
      <c r="E57" s="128"/>
      <c r="F57" s="128"/>
      <c r="G57" s="128"/>
      <c r="H57" s="128"/>
      <c r="I57" s="128"/>
      <c r="J57" s="129" t="s">
        <v>93</v>
      </c>
      <c r="K57" s="128"/>
      <c r="L57" s="103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3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0" t="s">
        <v>74</v>
      </c>
      <c r="D59" s="37"/>
      <c r="E59" s="37"/>
      <c r="F59" s="37"/>
      <c r="G59" s="37"/>
      <c r="H59" s="37"/>
      <c r="I59" s="37"/>
      <c r="J59" s="78">
        <f>J90</f>
        <v>0</v>
      </c>
      <c r="K59" s="37"/>
      <c r="L59" s="103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94</v>
      </c>
    </row>
    <row r="60" spans="1:47" s="9" customFormat="1" ht="24.95" customHeight="1">
      <c r="B60" s="131"/>
      <c r="C60" s="132"/>
      <c r="D60" s="133" t="s">
        <v>95</v>
      </c>
      <c r="E60" s="134"/>
      <c r="F60" s="134"/>
      <c r="G60" s="134"/>
      <c r="H60" s="134"/>
      <c r="I60" s="134"/>
      <c r="J60" s="135">
        <f>J91</f>
        <v>0</v>
      </c>
      <c r="K60" s="132"/>
      <c r="L60" s="136"/>
    </row>
    <row r="61" spans="1:47" s="10" customFormat="1" ht="19.899999999999999" customHeight="1">
      <c r="B61" s="137"/>
      <c r="C61" s="138"/>
      <c r="D61" s="139" t="s">
        <v>96</v>
      </c>
      <c r="E61" s="140"/>
      <c r="F61" s="140"/>
      <c r="G61" s="140"/>
      <c r="H61" s="140"/>
      <c r="I61" s="140"/>
      <c r="J61" s="141">
        <f>J92</f>
        <v>0</v>
      </c>
      <c r="K61" s="138"/>
      <c r="L61" s="142"/>
    </row>
    <row r="62" spans="1:47" s="10" customFormat="1" ht="19.899999999999999" customHeight="1">
      <c r="B62" s="137"/>
      <c r="C62" s="138"/>
      <c r="D62" s="139" t="s">
        <v>97</v>
      </c>
      <c r="E62" s="140"/>
      <c r="F62" s="140"/>
      <c r="G62" s="140"/>
      <c r="H62" s="140"/>
      <c r="I62" s="140"/>
      <c r="J62" s="141">
        <f>J183</f>
        <v>0</v>
      </c>
      <c r="K62" s="138"/>
      <c r="L62" s="142"/>
    </row>
    <row r="63" spans="1:47" s="10" customFormat="1" ht="19.899999999999999" customHeight="1">
      <c r="B63" s="137"/>
      <c r="C63" s="138"/>
      <c r="D63" s="139" t="s">
        <v>98</v>
      </c>
      <c r="E63" s="140"/>
      <c r="F63" s="140"/>
      <c r="G63" s="140"/>
      <c r="H63" s="140"/>
      <c r="I63" s="140"/>
      <c r="J63" s="141">
        <f>J219</f>
        <v>0</v>
      </c>
      <c r="K63" s="138"/>
      <c r="L63" s="142"/>
    </row>
    <row r="64" spans="1:47" s="10" customFormat="1" ht="19.899999999999999" customHeight="1">
      <c r="B64" s="137"/>
      <c r="C64" s="138"/>
      <c r="D64" s="139" t="s">
        <v>99</v>
      </c>
      <c r="E64" s="140"/>
      <c r="F64" s="140"/>
      <c r="G64" s="140"/>
      <c r="H64" s="140"/>
      <c r="I64" s="140"/>
      <c r="J64" s="141">
        <f>J230</f>
        <v>0</v>
      </c>
      <c r="K64" s="138"/>
      <c r="L64" s="142"/>
    </row>
    <row r="65" spans="1:31" s="10" customFormat="1" ht="19.899999999999999" customHeight="1">
      <c r="B65" s="137"/>
      <c r="C65" s="138"/>
      <c r="D65" s="139" t="s">
        <v>100</v>
      </c>
      <c r="E65" s="140"/>
      <c r="F65" s="140"/>
      <c r="G65" s="140"/>
      <c r="H65" s="140"/>
      <c r="I65" s="140"/>
      <c r="J65" s="141">
        <f>J261</f>
        <v>0</v>
      </c>
      <c r="K65" s="138"/>
      <c r="L65" s="142"/>
    </row>
    <row r="66" spans="1:31" s="9" customFormat="1" ht="24.95" customHeight="1">
      <c r="B66" s="131"/>
      <c r="C66" s="132"/>
      <c r="D66" s="133" t="s">
        <v>101</v>
      </c>
      <c r="E66" s="134"/>
      <c r="F66" s="134"/>
      <c r="G66" s="134"/>
      <c r="H66" s="134"/>
      <c r="I66" s="134"/>
      <c r="J66" s="135">
        <f>J268</f>
        <v>0</v>
      </c>
      <c r="K66" s="132"/>
      <c r="L66" s="136"/>
    </row>
    <row r="67" spans="1:31" s="10" customFormat="1" ht="19.899999999999999" customHeight="1">
      <c r="B67" s="137"/>
      <c r="C67" s="138"/>
      <c r="D67" s="139" t="s">
        <v>102</v>
      </c>
      <c r="E67" s="140"/>
      <c r="F67" s="140"/>
      <c r="G67" s="140"/>
      <c r="H67" s="140"/>
      <c r="I67" s="140"/>
      <c r="J67" s="141">
        <f>J269</f>
        <v>0</v>
      </c>
      <c r="K67" s="138"/>
      <c r="L67" s="142"/>
    </row>
    <row r="68" spans="1:31" s="10" customFormat="1" ht="19.899999999999999" customHeight="1">
      <c r="B68" s="137"/>
      <c r="C68" s="138"/>
      <c r="D68" s="139" t="s">
        <v>103</v>
      </c>
      <c r="E68" s="140"/>
      <c r="F68" s="140"/>
      <c r="G68" s="140"/>
      <c r="H68" s="140"/>
      <c r="I68" s="140"/>
      <c r="J68" s="141">
        <f>J277</f>
        <v>0</v>
      </c>
      <c r="K68" s="138"/>
      <c r="L68" s="142"/>
    </row>
    <row r="69" spans="1:31" s="10" customFormat="1" ht="19.899999999999999" customHeight="1">
      <c r="B69" s="137"/>
      <c r="C69" s="138"/>
      <c r="D69" s="139" t="s">
        <v>104</v>
      </c>
      <c r="E69" s="140"/>
      <c r="F69" s="140"/>
      <c r="G69" s="140"/>
      <c r="H69" s="140"/>
      <c r="I69" s="140"/>
      <c r="J69" s="141">
        <f>J293</f>
        <v>0</v>
      </c>
      <c r="K69" s="138"/>
      <c r="L69" s="142"/>
    </row>
    <row r="70" spans="1:31" s="10" customFormat="1" ht="19.899999999999999" customHeight="1">
      <c r="B70" s="137"/>
      <c r="C70" s="138"/>
      <c r="D70" s="139" t="s">
        <v>105</v>
      </c>
      <c r="E70" s="140"/>
      <c r="F70" s="140"/>
      <c r="G70" s="140"/>
      <c r="H70" s="140"/>
      <c r="I70" s="140"/>
      <c r="J70" s="141">
        <f>J306</f>
        <v>0</v>
      </c>
      <c r="K70" s="138"/>
      <c r="L70" s="142"/>
    </row>
    <row r="71" spans="1:31" s="2" customFormat="1" ht="21.75" customHeight="1">
      <c r="A71" s="35"/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103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6.95" customHeight="1">
      <c r="A72" s="35"/>
      <c r="B72" s="48"/>
      <c r="C72" s="49"/>
      <c r="D72" s="49"/>
      <c r="E72" s="49"/>
      <c r="F72" s="49"/>
      <c r="G72" s="49"/>
      <c r="H72" s="49"/>
      <c r="I72" s="49"/>
      <c r="J72" s="49"/>
      <c r="K72" s="49"/>
      <c r="L72" s="103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6" spans="1:31" s="2" customFormat="1" ht="6.95" customHeight="1">
      <c r="A76" s="35"/>
      <c r="B76" s="50"/>
      <c r="C76" s="51"/>
      <c r="D76" s="51"/>
      <c r="E76" s="51"/>
      <c r="F76" s="51"/>
      <c r="G76" s="51"/>
      <c r="H76" s="51"/>
      <c r="I76" s="51"/>
      <c r="J76" s="51"/>
      <c r="K76" s="51"/>
      <c r="L76" s="103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24.95" customHeight="1">
      <c r="A77" s="35"/>
      <c r="B77" s="36"/>
      <c r="C77" s="24" t="s">
        <v>106</v>
      </c>
      <c r="D77" s="37"/>
      <c r="E77" s="37"/>
      <c r="F77" s="37"/>
      <c r="G77" s="37"/>
      <c r="H77" s="37"/>
      <c r="I77" s="37"/>
      <c r="J77" s="37"/>
      <c r="K77" s="37"/>
      <c r="L77" s="103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6.95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03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30" t="s">
        <v>16</v>
      </c>
      <c r="D79" s="37"/>
      <c r="E79" s="37"/>
      <c r="F79" s="37"/>
      <c r="G79" s="37"/>
      <c r="H79" s="37"/>
      <c r="I79" s="37"/>
      <c r="J79" s="37"/>
      <c r="K79" s="37"/>
      <c r="L79" s="103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6.5" customHeight="1">
      <c r="A80" s="35"/>
      <c r="B80" s="36"/>
      <c r="C80" s="37"/>
      <c r="D80" s="37"/>
      <c r="E80" s="359" t="str">
        <f>E7</f>
        <v>Realizace cesty C2 v k.ú. Rapšach</v>
      </c>
      <c r="F80" s="360"/>
      <c r="G80" s="360"/>
      <c r="H80" s="360"/>
      <c r="I80" s="37"/>
      <c r="J80" s="37"/>
      <c r="K80" s="37"/>
      <c r="L80" s="103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2" customHeight="1">
      <c r="A81" s="35"/>
      <c r="B81" s="36"/>
      <c r="C81" s="30" t="s">
        <v>88</v>
      </c>
      <c r="D81" s="37"/>
      <c r="E81" s="37"/>
      <c r="F81" s="37"/>
      <c r="G81" s="37"/>
      <c r="H81" s="37"/>
      <c r="I81" s="37"/>
      <c r="J81" s="37"/>
      <c r="K81" s="37"/>
      <c r="L81" s="103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6.5" customHeight="1">
      <c r="A82" s="35"/>
      <c r="B82" s="36"/>
      <c r="C82" s="37"/>
      <c r="D82" s="37"/>
      <c r="E82" s="331" t="str">
        <f>E9</f>
        <v>C2 - Hlavní polní cesta C2</v>
      </c>
      <c r="F82" s="361"/>
      <c r="G82" s="361"/>
      <c r="H82" s="361"/>
      <c r="I82" s="37"/>
      <c r="J82" s="37"/>
      <c r="K82" s="37"/>
      <c r="L82" s="103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03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2" customHeight="1">
      <c r="A84" s="35"/>
      <c r="B84" s="36"/>
      <c r="C84" s="30" t="s">
        <v>23</v>
      </c>
      <c r="D84" s="37"/>
      <c r="E84" s="37"/>
      <c r="F84" s="28" t="str">
        <f>F12</f>
        <v>k.ú. Rapšach</v>
      </c>
      <c r="G84" s="37"/>
      <c r="H84" s="37"/>
      <c r="I84" s="30" t="s">
        <v>25</v>
      </c>
      <c r="J84" s="60" t="str">
        <f>IF(J12="","",J12)</f>
        <v>14. 5. 2024</v>
      </c>
      <c r="K84" s="37"/>
      <c r="L84" s="103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6.95" customHeight="1">
      <c r="A85" s="35"/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103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15.2" customHeight="1">
      <c r="A86" s="35"/>
      <c r="B86" s="36"/>
      <c r="C86" s="30" t="s">
        <v>29</v>
      </c>
      <c r="D86" s="37"/>
      <c r="E86" s="37"/>
      <c r="F86" s="28" t="str">
        <f>E15</f>
        <v>Česká Republika – SPÚ, Pobočka J. Hradec</v>
      </c>
      <c r="G86" s="37"/>
      <c r="H86" s="37"/>
      <c r="I86" s="30" t="s">
        <v>35</v>
      </c>
      <c r="J86" s="33" t="str">
        <f>E21</f>
        <v>P – atelier JH s.r.o.</v>
      </c>
      <c r="K86" s="37"/>
      <c r="L86" s="103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2" customFormat="1" ht="15.2" customHeight="1">
      <c r="A87" s="35"/>
      <c r="B87" s="36"/>
      <c r="C87" s="30" t="s">
        <v>33</v>
      </c>
      <c r="D87" s="37"/>
      <c r="E87" s="37"/>
      <c r="F87" s="28" t="str">
        <f>IF(E18="","",E18)</f>
        <v>Vyplň údaj</v>
      </c>
      <c r="G87" s="37"/>
      <c r="H87" s="37"/>
      <c r="I87" s="30" t="s">
        <v>38</v>
      </c>
      <c r="J87" s="33" t="str">
        <f>E24</f>
        <v xml:space="preserve"> </v>
      </c>
      <c r="K87" s="37"/>
      <c r="L87" s="103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5" s="2" customFormat="1" ht="10.3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103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5" s="11" customFormat="1" ht="29.25" customHeight="1">
      <c r="A89" s="143"/>
      <c r="B89" s="144"/>
      <c r="C89" s="145" t="s">
        <v>107</v>
      </c>
      <c r="D89" s="146" t="s">
        <v>61</v>
      </c>
      <c r="E89" s="146" t="s">
        <v>57</v>
      </c>
      <c r="F89" s="146" t="s">
        <v>58</v>
      </c>
      <c r="G89" s="146" t="s">
        <v>108</v>
      </c>
      <c r="H89" s="146" t="s">
        <v>109</v>
      </c>
      <c r="I89" s="146" t="s">
        <v>110</v>
      </c>
      <c r="J89" s="146" t="s">
        <v>93</v>
      </c>
      <c r="K89" s="147" t="s">
        <v>111</v>
      </c>
      <c r="L89" s="148"/>
      <c r="M89" s="69" t="s">
        <v>20</v>
      </c>
      <c r="N89" s="70" t="s">
        <v>46</v>
      </c>
      <c r="O89" s="70" t="s">
        <v>112</v>
      </c>
      <c r="P89" s="70" t="s">
        <v>113</v>
      </c>
      <c r="Q89" s="70" t="s">
        <v>114</v>
      </c>
      <c r="R89" s="70" t="s">
        <v>115</v>
      </c>
      <c r="S89" s="70" t="s">
        <v>116</v>
      </c>
      <c r="T89" s="71" t="s">
        <v>117</v>
      </c>
      <c r="U89" s="143"/>
      <c r="V89" s="143"/>
      <c r="W89" s="143"/>
      <c r="X89" s="143"/>
      <c r="Y89" s="143"/>
      <c r="Z89" s="143"/>
      <c r="AA89" s="143"/>
      <c r="AB89" s="143"/>
      <c r="AC89" s="143"/>
      <c r="AD89" s="143"/>
      <c r="AE89" s="143"/>
    </row>
    <row r="90" spans="1:65" s="2" customFormat="1" ht="22.9" customHeight="1">
      <c r="A90" s="35"/>
      <c r="B90" s="36"/>
      <c r="C90" s="76" t="s">
        <v>118</v>
      </c>
      <c r="D90" s="37"/>
      <c r="E90" s="37"/>
      <c r="F90" s="37"/>
      <c r="G90" s="37"/>
      <c r="H90" s="37"/>
      <c r="I90" s="37"/>
      <c r="J90" s="149">
        <f>BK90</f>
        <v>0</v>
      </c>
      <c r="K90" s="37"/>
      <c r="L90" s="40"/>
      <c r="M90" s="72"/>
      <c r="N90" s="150"/>
      <c r="O90" s="73"/>
      <c r="P90" s="151">
        <f>P91+P268</f>
        <v>0</v>
      </c>
      <c r="Q90" s="73"/>
      <c r="R90" s="151">
        <f>R91+R268</f>
        <v>359.67992500000003</v>
      </c>
      <c r="S90" s="73"/>
      <c r="T90" s="152">
        <f>T91+T268</f>
        <v>3077.8019999999997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8" t="s">
        <v>75</v>
      </c>
      <c r="AU90" s="18" t="s">
        <v>94</v>
      </c>
      <c r="BK90" s="153">
        <f>BK91+BK268</f>
        <v>0</v>
      </c>
    </row>
    <row r="91" spans="1:65" s="12" customFormat="1" ht="25.9" customHeight="1">
      <c r="B91" s="154"/>
      <c r="C91" s="155"/>
      <c r="D91" s="156" t="s">
        <v>75</v>
      </c>
      <c r="E91" s="157" t="s">
        <v>119</v>
      </c>
      <c r="F91" s="157" t="s">
        <v>120</v>
      </c>
      <c r="G91" s="155"/>
      <c r="H91" s="155"/>
      <c r="I91" s="158"/>
      <c r="J91" s="159">
        <f>BK91</f>
        <v>0</v>
      </c>
      <c r="K91" s="155"/>
      <c r="L91" s="160"/>
      <c r="M91" s="161"/>
      <c r="N91" s="162"/>
      <c r="O91" s="162"/>
      <c r="P91" s="163">
        <f>P92+P183+P219+P230+P261</f>
        <v>0</v>
      </c>
      <c r="Q91" s="162"/>
      <c r="R91" s="163">
        <f>R92+R183+R219+R230+R261</f>
        <v>359.67992500000003</v>
      </c>
      <c r="S91" s="162"/>
      <c r="T91" s="164">
        <f>T92+T183+T219+T230+T261</f>
        <v>3077.8019999999997</v>
      </c>
      <c r="AR91" s="165" t="s">
        <v>22</v>
      </c>
      <c r="AT91" s="166" t="s">
        <v>75</v>
      </c>
      <c r="AU91" s="166" t="s">
        <v>76</v>
      </c>
      <c r="AY91" s="165" t="s">
        <v>121</v>
      </c>
      <c r="BK91" s="167">
        <f>BK92+BK183+BK219+BK230+BK261</f>
        <v>0</v>
      </c>
    </row>
    <row r="92" spans="1:65" s="12" customFormat="1" ht="22.9" customHeight="1">
      <c r="B92" s="154"/>
      <c r="C92" s="155"/>
      <c r="D92" s="156" t="s">
        <v>75</v>
      </c>
      <c r="E92" s="168" t="s">
        <v>22</v>
      </c>
      <c r="F92" s="168" t="s">
        <v>122</v>
      </c>
      <c r="G92" s="155"/>
      <c r="H92" s="155"/>
      <c r="I92" s="158"/>
      <c r="J92" s="169">
        <f>BK92</f>
        <v>0</v>
      </c>
      <c r="K92" s="155"/>
      <c r="L92" s="160"/>
      <c r="M92" s="161"/>
      <c r="N92" s="162"/>
      <c r="O92" s="162"/>
      <c r="P92" s="163">
        <f>SUM(P93:P182)</f>
        <v>0</v>
      </c>
      <c r="Q92" s="162"/>
      <c r="R92" s="163">
        <f>SUM(R93:R182)</f>
        <v>4.0375000000000001E-2</v>
      </c>
      <c r="S92" s="162"/>
      <c r="T92" s="164">
        <f>SUM(T93:T182)</f>
        <v>3077.8019999999997</v>
      </c>
      <c r="AR92" s="165" t="s">
        <v>22</v>
      </c>
      <c r="AT92" s="166" t="s">
        <v>75</v>
      </c>
      <c r="AU92" s="166" t="s">
        <v>22</v>
      </c>
      <c r="AY92" s="165" t="s">
        <v>121</v>
      </c>
      <c r="BK92" s="167">
        <f>SUM(BK93:BK182)</f>
        <v>0</v>
      </c>
    </row>
    <row r="93" spans="1:65" s="2" customFormat="1" ht="16.5" customHeight="1">
      <c r="A93" s="35"/>
      <c r="B93" s="36"/>
      <c r="C93" s="170" t="s">
        <v>22</v>
      </c>
      <c r="D93" s="170" t="s">
        <v>123</v>
      </c>
      <c r="E93" s="171" t="s">
        <v>124</v>
      </c>
      <c r="F93" s="172" t="s">
        <v>125</v>
      </c>
      <c r="G93" s="173" t="s">
        <v>126</v>
      </c>
      <c r="H93" s="174">
        <v>1</v>
      </c>
      <c r="I93" s="175"/>
      <c r="J93" s="176">
        <f>ROUND(I93*H93,2)</f>
        <v>0</v>
      </c>
      <c r="K93" s="172" t="s">
        <v>127</v>
      </c>
      <c r="L93" s="40"/>
      <c r="M93" s="177" t="s">
        <v>20</v>
      </c>
      <c r="N93" s="178" t="s">
        <v>47</v>
      </c>
      <c r="O93" s="65"/>
      <c r="P93" s="179">
        <f>O93*H93</f>
        <v>0</v>
      </c>
      <c r="Q93" s="179">
        <v>0</v>
      </c>
      <c r="R93" s="179">
        <f>Q93*H93</f>
        <v>0</v>
      </c>
      <c r="S93" s="179">
        <v>0</v>
      </c>
      <c r="T93" s="180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81" t="s">
        <v>128</v>
      </c>
      <c r="AT93" s="181" t="s">
        <v>123</v>
      </c>
      <c r="AU93" s="181" t="s">
        <v>86</v>
      </c>
      <c r="AY93" s="18" t="s">
        <v>121</v>
      </c>
      <c r="BE93" s="182">
        <f>IF(N93="základní",J93,0)</f>
        <v>0</v>
      </c>
      <c r="BF93" s="182">
        <f>IF(N93="snížená",J93,0)</f>
        <v>0</v>
      </c>
      <c r="BG93" s="182">
        <f>IF(N93="zákl. přenesená",J93,0)</f>
        <v>0</v>
      </c>
      <c r="BH93" s="182">
        <f>IF(N93="sníž. přenesená",J93,0)</f>
        <v>0</v>
      </c>
      <c r="BI93" s="182">
        <f>IF(N93="nulová",J93,0)</f>
        <v>0</v>
      </c>
      <c r="BJ93" s="18" t="s">
        <v>22</v>
      </c>
      <c r="BK93" s="182">
        <f>ROUND(I93*H93,2)</f>
        <v>0</v>
      </c>
      <c r="BL93" s="18" t="s">
        <v>128</v>
      </c>
      <c r="BM93" s="181" t="s">
        <v>129</v>
      </c>
    </row>
    <row r="94" spans="1:65" s="2" customFormat="1" ht="11.25">
      <c r="A94" s="35"/>
      <c r="B94" s="36"/>
      <c r="C94" s="37"/>
      <c r="D94" s="183" t="s">
        <v>130</v>
      </c>
      <c r="E94" s="37"/>
      <c r="F94" s="184" t="s">
        <v>131</v>
      </c>
      <c r="G94" s="37"/>
      <c r="H94" s="37"/>
      <c r="I94" s="185"/>
      <c r="J94" s="37"/>
      <c r="K94" s="37"/>
      <c r="L94" s="40"/>
      <c r="M94" s="186"/>
      <c r="N94" s="187"/>
      <c r="O94" s="65"/>
      <c r="P94" s="65"/>
      <c r="Q94" s="65"/>
      <c r="R94" s="65"/>
      <c r="S94" s="65"/>
      <c r="T94" s="66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8" t="s">
        <v>130</v>
      </c>
      <c r="AU94" s="18" t="s">
        <v>86</v>
      </c>
    </row>
    <row r="95" spans="1:65" s="2" customFormat="1" ht="11.25">
      <c r="A95" s="35"/>
      <c r="B95" s="36"/>
      <c r="C95" s="37"/>
      <c r="D95" s="188" t="s">
        <v>132</v>
      </c>
      <c r="E95" s="37"/>
      <c r="F95" s="189" t="s">
        <v>133</v>
      </c>
      <c r="G95" s="37"/>
      <c r="H95" s="37"/>
      <c r="I95" s="185"/>
      <c r="J95" s="37"/>
      <c r="K95" s="37"/>
      <c r="L95" s="40"/>
      <c r="M95" s="186"/>
      <c r="N95" s="187"/>
      <c r="O95" s="65"/>
      <c r="P95" s="65"/>
      <c r="Q95" s="65"/>
      <c r="R95" s="65"/>
      <c r="S95" s="65"/>
      <c r="T95" s="66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8" t="s">
        <v>132</v>
      </c>
      <c r="AU95" s="18" t="s">
        <v>86</v>
      </c>
    </row>
    <row r="96" spans="1:65" s="2" customFormat="1" ht="19.5">
      <c r="A96" s="35"/>
      <c r="B96" s="36"/>
      <c r="C96" s="37"/>
      <c r="D96" s="183" t="s">
        <v>134</v>
      </c>
      <c r="E96" s="37"/>
      <c r="F96" s="190" t="s">
        <v>135</v>
      </c>
      <c r="G96" s="37"/>
      <c r="H96" s="37"/>
      <c r="I96" s="185"/>
      <c r="J96" s="37"/>
      <c r="K96" s="37"/>
      <c r="L96" s="40"/>
      <c r="M96" s="186"/>
      <c r="N96" s="187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134</v>
      </c>
      <c r="AU96" s="18" t="s">
        <v>86</v>
      </c>
    </row>
    <row r="97" spans="1:65" s="13" customFormat="1" ht="11.25">
      <c r="B97" s="191"/>
      <c r="C97" s="192"/>
      <c r="D97" s="183" t="s">
        <v>136</v>
      </c>
      <c r="E97" s="193" t="s">
        <v>20</v>
      </c>
      <c r="F97" s="194" t="s">
        <v>137</v>
      </c>
      <c r="G97" s="192"/>
      <c r="H97" s="195">
        <v>1</v>
      </c>
      <c r="I97" s="196"/>
      <c r="J97" s="192"/>
      <c r="K97" s="192"/>
      <c r="L97" s="197"/>
      <c r="M97" s="198"/>
      <c r="N97" s="199"/>
      <c r="O97" s="199"/>
      <c r="P97" s="199"/>
      <c r="Q97" s="199"/>
      <c r="R97" s="199"/>
      <c r="S97" s="199"/>
      <c r="T97" s="200"/>
      <c r="AT97" s="201" t="s">
        <v>136</v>
      </c>
      <c r="AU97" s="201" t="s">
        <v>86</v>
      </c>
      <c r="AV97" s="13" t="s">
        <v>86</v>
      </c>
      <c r="AW97" s="13" t="s">
        <v>37</v>
      </c>
      <c r="AX97" s="13" t="s">
        <v>76</v>
      </c>
      <c r="AY97" s="201" t="s">
        <v>121</v>
      </c>
    </row>
    <row r="98" spans="1:65" s="2" customFormat="1" ht="16.5" customHeight="1">
      <c r="A98" s="35"/>
      <c r="B98" s="36"/>
      <c r="C98" s="170" t="s">
        <v>86</v>
      </c>
      <c r="D98" s="170" t="s">
        <v>123</v>
      </c>
      <c r="E98" s="171" t="s">
        <v>138</v>
      </c>
      <c r="F98" s="172" t="s">
        <v>139</v>
      </c>
      <c r="G98" s="173" t="s">
        <v>126</v>
      </c>
      <c r="H98" s="174">
        <v>1</v>
      </c>
      <c r="I98" s="175"/>
      <c r="J98" s="176">
        <f>ROUND(I98*H98,2)</f>
        <v>0</v>
      </c>
      <c r="K98" s="172" t="s">
        <v>127</v>
      </c>
      <c r="L98" s="40"/>
      <c r="M98" s="177" t="s">
        <v>20</v>
      </c>
      <c r="N98" s="178" t="s">
        <v>47</v>
      </c>
      <c r="O98" s="65"/>
      <c r="P98" s="179">
        <f>O98*H98</f>
        <v>0</v>
      </c>
      <c r="Q98" s="179">
        <v>0</v>
      </c>
      <c r="R98" s="179">
        <f>Q98*H98</f>
        <v>0</v>
      </c>
      <c r="S98" s="179">
        <v>0</v>
      </c>
      <c r="T98" s="180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81" t="s">
        <v>128</v>
      </c>
      <c r="AT98" s="181" t="s">
        <v>123</v>
      </c>
      <c r="AU98" s="181" t="s">
        <v>86</v>
      </c>
      <c r="AY98" s="18" t="s">
        <v>121</v>
      </c>
      <c r="BE98" s="182">
        <f>IF(N98="základní",J98,0)</f>
        <v>0</v>
      </c>
      <c r="BF98" s="182">
        <f>IF(N98="snížená",J98,0)</f>
        <v>0</v>
      </c>
      <c r="BG98" s="182">
        <f>IF(N98="zákl. přenesená",J98,0)</f>
        <v>0</v>
      </c>
      <c r="BH98" s="182">
        <f>IF(N98="sníž. přenesená",J98,0)</f>
        <v>0</v>
      </c>
      <c r="BI98" s="182">
        <f>IF(N98="nulová",J98,0)</f>
        <v>0</v>
      </c>
      <c r="BJ98" s="18" t="s">
        <v>22</v>
      </c>
      <c r="BK98" s="182">
        <f>ROUND(I98*H98,2)</f>
        <v>0</v>
      </c>
      <c r="BL98" s="18" t="s">
        <v>128</v>
      </c>
      <c r="BM98" s="181" t="s">
        <v>140</v>
      </c>
    </row>
    <row r="99" spans="1:65" s="2" customFormat="1" ht="11.25">
      <c r="A99" s="35"/>
      <c r="B99" s="36"/>
      <c r="C99" s="37"/>
      <c r="D99" s="183" t="s">
        <v>130</v>
      </c>
      <c r="E99" s="37"/>
      <c r="F99" s="184" t="s">
        <v>141</v>
      </c>
      <c r="G99" s="37"/>
      <c r="H99" s="37"/>
      <c r="I99" s="185"/>
      <c r="J99" s="37"/>
      <c r="K99" s="37"/>
      <c r="L99" s="40"/>
      <c r="M99" s="186"/>
      <c r="N99" s="187"/>
      <c r="O99" s="65"/>
      <c r="P99" s="65"/>
      <c r="Q99" s="65"/>
      <c r="R99" s="65"/>
      <c r="S99" s="65"/>
      <c r="T99" s="66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8" t="s">
        <v>130</v>
      </c>
      <c r="AU99" s="18" t="s">
        <v>86</v>
      </c>
    </row>
    <row r="100" spans="1:65" s="2" customFormat="1" ht="11.25">
      <c r="A100" s="35"/>
      <c r="B100" s="36"/>
      <c r="C100" s="37"/>
      <c r="D100" s="188" t="s">
        <v>132</v>
      </c>
      <c r="E100" s="37"/>
      <c r="F100" s="189" t="s">
        <v>142</v>
      </c>
      <c r="G100" s="37"/>
      <c r="H100" s="37"/>
      <c r="I100" s="185"/>
      <c r="J100" s="37"/>
      <c r="K100" s="37"/>
      <c r="L100" s="40"/>
      <c r="M100" s="186"/>
      <c r="N100" s="187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8" t="s">
        <v>132</v>
      </c>
      <c r="AU100" s="18" t="s">
        <v>86</v>
      </c>
    </row>
    <row r="101" spans="1:65" s="2" customFormat="1" ht="19.5">
      <c r="A101" s="35"/>
      <c r="B101" s="36"/>
      <c r="C101" s="37"/>
      <c r="D101" s="183" t="s">
        <v>134</v>
      </c>
      <c r="E101" s="37"/>
      <c r="F101" s="190" t="s">
        <v>135</v>
      </c>
      <c r="G101" s="37"/>
      <c r="H101" s="37"/>
      <c r="I101" s="185"/>
      <c r="J101" s="37"/>
      <c r="K101" s="37"/>
      <c r="L101" s="40"/>
      <c r="M101" s="186"/>
      <c r="N101" s="187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134</v>
      </c>
      <c r="AU101" s="18" t="s">
        <v>86</v>
      </c>
    </row>
    <row r="102" spans="1:65" s="2" customFormat="1" ht="16.5" customHeight="1">
      <c r="A102" s="35"/>
      <c r="B102" s="36"/>
      <c r="C102" s="170" t="s">
        <v>143</v>
      </c>
      <c r="D102" s="170" t="s">
        <v>123</v>
      </c>
      <c r="E102" s="171" t="s">
        <v>144</v>
      </c>
      <c r="F102" s="172" t="s">
        <v>145</v>
      </c>
      <c r="G102" s="173" t="s">
        <v>146</v>
      </c>
      <c r="H102" s="174">
        <v>5067</v>
      </c>
      <c r="I102" s="175"/>
      <c r="J102" s="176">
        <f>ROUND(I102*H102,2)</f>
        <v>0</v>
      </c>
      <c r="K102" s="172" t="s">
        <v>127</v>
      </c>
      <c r="L102" s="40"/>
      <c r="M102" s="177" t="s">
        <v>20</v>
      </c>
      <c r="N102" s="178" t="s">
        <v>47</v>
      </c>
      <c r="O102" s="65"/>
      <c r="P102" s="179">
        <f>O102*H102</f>
        <v>0</v>
      </c>
      <c r="Q102" s="179">
        <v>0</v>
      </c>
      <c r="R102" s="179">
        <f>Q102*H102</f>
        <v>0</v>
      </c>
      <c r="S102" s="179">
        <v>0.28999999999999998</v>
      </c>
      <c r="T102" s="180">
        <f>S102*H102</f>
        <v>1469.4299999999998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81" t="s">
        <v>128</v>
      </c>
      <c r="AT102" s="181" t="s">
        <v>123</v>
      </c>
      <c r="AU102" s="181" t="s">
        <v>86</v>
      </c>
      <c r="AY102" s="18" t="s">
        <v>121</v>
      </c>
      <c r="BE102" s="182">
        <f>IF(N102="základní",J102,0)</f>
        <v>0</v>
      </c>
      <c r="BF102" s="182">
        <f>IF(N102="snížená",J102,0)</f>
        <v>0</v>
      </c>
      <c r="BG102" s="182">
        <f>IF(N102="zákl. přenesená",J102,0)</f>
        <v>0</v>
      </c>
      <c r="BH102" s="182">
        <f>IF(N102="sníž. přenesená",J102,0)</f>
        <v>0</v>
      </c>
      <c r="BI102" s="182">
        <f>IF(N102="nulová",J102,0)</f>
        <v>0</v>
      </c>
      <c r="BJ102" s="18" t="s">
        <v>22</v>
      </c>
      <c r="BK102" s="182">
        <f>ROUND(I102*H102,2)</f>
        <v>0</v>
      </c>
      <c r="BL102" s="18" t="s">
        <v>128</v>
      </c>
      <c r="BM102" s="181" t="s">
        <v>147</v>
      </c>
    </row>
    <row r="103" spans="1:65" s="2" customFormat="1" ht="19.5">
      <c r="A103" s="35"/>
      <c r="B103" s="36"/>
      <c r="C103" s="37"/>
      <c r="D103" s="183" t="s">
        <v>130</v>
      </c>
      <c r="E103" s="37"/>
      <c r="F103" s="184" t="s">
        <v>148</v>
      </c>
      <c r="G103" s="37"/>
      <c r="H103" s="37"/>
      <c r="I103" s="185"/>
      <c r="J103" s="37"/>
      <c r="K103" s="37"/>
      <c r="L103" s="40"/>
      <c r="M103" s="186"/>
      <c r="N103" s="187"/>
      <c r="O103" s="65"/>
      <c r="P103" s="65"/>
      <c r="Q103" s="65"/>
      <c r="R103" s="65"/>
      <c r="S103" s="65"/>
      <c r="T103" s="66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8" t="s">
        <v>130</v>
      </c>
      <c r="AU103" s="18" t="s">
        <v>86</v>
      </c>
    </row>
    <row r="104" spans="1:65" s="2" customFormat="1" ht="11.25">
      <c r="A104" s="35"/>
      <c r="B104" s="36"/>
      <c r="C104" s="37"/>
      <c r="D104" s="188" t="s">
        <v>132</v>
      </c>
      <c r="E104" s="37"/>
      <c r="F104" s="189" t="s">
        <v>149</v>
      </c>
      <c r="G104" s="37"/>
      <c r="H104" s="37"/>
      <c r="I104" s="185"/>
      <c r="J104" s="37"/>
      <c r="K104" s="37"/>
      <c r="L104" s="40"/>
      <c r="M104" s="186"/>
      <c r="N104" s="187"/>
      <c r="O104" s="65"/>
      <c r="P104" s="65"/>
      <c r="Q104" s="65"/>
      <c r="R104" s="65"/>
      <c r="S104" s="65"/>
      <c r="T104" s="66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8" t="s">
        <v>132</v>
      </c>
      <c r="AU104" s="18" t="s">
        <v>86</v>
      </c>
    </row>
    <row r="105" spans="1:65" s="13" customFormat="1" ht="11.25">
      <c r="B105" s="191"/>
      <c r="C105" s="192"/>
      <c r="D105" s="183" t="s">
        <v>136</v>
      </c>
      <c r="E105" s="193" t="s">
        <v>20</v>
      </c>
      <c r="F105" s="194" t="s">
        <v>150</v>
      </c>
      <c r="G105" s="192"/>
      <c r="H105" s="195">
        <v>5067</v>
      </c>
      <c r="I105" s="196"/>
      <c r="J105" s="192"/>
      <c r="K105" s="192"/>
      <c r="L105" s="197"/>
      <c r="M105" s="198"/>
      <c r="N105" s="199"/>
      <c r="O105" s="199"/>
      <c r="P105" s="199"/>
      <c r="Q105" s="199"/>
      <c r="R105" s="199"/>
      <c r="S105" s="199"/>
      <c r="T105" s="200"/>
      <c r="AT105" s="201" t="s">
        <v>136</v>
      </c>
      <c r="AU105" s="201" t="s">
        <v>86</v>
      </c>
      <c r="AV105" s="13" t="s">
        <v>86</v>
      </c>
      <c r="AW105" s="13" t="s">
        <v>37</v>
      </c>
      <c r="AX105" s="13" t="s">
        <v>76</v>
      </c>
      <c r="AY105" s="201" t="s">
        <v>121</v>
      </c>
    </row>
    <row r="106" spans="1:65" s="2" customFormat="1" ht="16.5" customHeight="1">
      <c r="A106" s="35"/>
      <c r="B106" s="36"/>
      <c r="C106" s="170" t="s">
        <v>128</v>
      </c>
      <c r="D106" s="170" t="s">
        <v>123</v>
      </c>
      <c r="E106" s="171" t="s">
        <v>151</v>
      </c>
      <c r="F106" s="172" t="s">
        <v>152</v>
      </c>
      <c r="G106" s="173" t="s">
        <v>146</v>
      </c>
      <c r="H106" s="174">
        <v>5067</v>
      </c>
      <c r="I106" s="175"/>
      <c r="J106" s="176">
        <f>ROUND(I106*H106,2)</f>
        <v>0</v>
      </c>
      <c r="K106" s="172" t="s">
        <v>127</v>
      </c>
      <c r="L106" s="40"/>
      <c r="M106" s="177" t="s">
        <v>20</v>
      </c>
      <c r="N106" s="178" t="s">
        <v>47</v>
      </c>
      <c r="O106" s="65"/>
      <c r="P106" s="179">
        <f>O106*H106</f>
        <v>0</v>
      </c>
      <c r="Q106" s="179">
        <v>0</v>
      </c>
      <c r="R106" s="179">
        <f>Q106*H106</f>
        <v>0</v>
      </c>
      <c r="S106" s="179">
        <v>0.316</v>
      </c>
      <c r="T106" s="180">
        <f>S106*H106</f>
        <v>1601.172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81" t="s">
        <v>128</v>
      </c>
      <c r="AT106" s="181" t="s">
        <v>123</v>
      </c>
      <c r="AU106" s="181" t="s">
        <v>86</v>
      </c>
      <c r="AY106" s="18" t="s">
        <v>121</v>
      </c>
      <c r="BE106" s="182">
        <f>IF(N106="základní",J106,0)</f>
        <v>0</v>
      </c>
      <c r="BF106" s="182">
        <f>IF(N106="snížená",J106,0)</f>
        <v>0</v>
      </c>
      <c r="BG106" s="182">
        <f>IF(N106="zákl. přenesená",J106,0)</f>
        <v>0</v>
      </c>
      <c r="BH106" s="182">
        <f>IF(N106="sníž. přenesená",J106,0)</f>
        <v>0</v>
      </c>
      <c r="BI106" s="182">
        <f>IF(N106="nulová",J106,0)</f>
        <v>0</v>
      </c>
      <c r="BJ106" s="18" t="s">
        <v>22</v>
      </c>
      <c r="BK106" s="182">
        <f>ROUND(I106*H106,2)</f>
        <v>0</v>
      </c>
      <c r="BL106" s="18" t="s">
        <v>128</v>
      </c>
      <c r="BM106" s="181" t="s">
        <v>153</v>
      </c>
    </row>
    <row r="107" spans="1:65" s="2" customFormat="1" ht="19.5">
      <c r="A107" s="35"/>
      <c r="B107" s="36"/>
      <c r="C107" s="37"/>
      <c r="D107" s="183" t="s">
        <v>130</v>
      </c>
      <c r="E107" s="37"/>
      <c r="F107" s="184" t="s">
        <v>154</v>
      </c>
      <c r="G107" s="37"/>
      <c r="H107" s="37"/>
      <c r="I107" s="185"/>
      <c r="J107" s="37"/>
      <c r="K107" s="37"/>
      <c r="L107" s="40"/>
      <c r="M107" s="186"/>
      <c r="N107" s="187"/>
      <c r="O107" s="65"/>
      <c r="P107" s="65"/>
      <c r="Q107" s="65"/>
      <c r="R107" s="65"/>
      <c r="S107" s="65"/>
      <c r="T107" s="66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8" t="s">
        <v>130</v>
      </c>
      <c r="AU107" s="18" t="s">
        <v>86</v>
      </c>
    </row>
    <row r="108" spans="1:65" s="2" customFormat="1" ht="11.25">
      <c r="A108" s="35"/>
      <c r="B108" s="36"/>
      <c r="C108" s="37"/>
      <c r="D108" s="188" t="s">
        <v>132</v>
      </c>
      <c r="E108" s="37"/>
      <c r="F108" s="189" t="s">
        <v>155</v>
      </c>
      <c r="G108" s="37"/>
      <c r="H108" s="37"/>
      <c r="I108" s="185"/>
      <c r="J108" s="37"/>
      <c r="K108" s="37"/>
      <c r="L108" s="40"/>
      <c r="M108" s="186"/>
      <c r="N108" s="187"/>
      <c r="O108" s="65"/>
      <c r="P108" s="65"/>
      <c r="Q108" s="65"/>
      <c r="R108" s="65"/>
      <c r="S108" s="65"/>
      <c r="T108" s="66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8" t="s">
        <v>132</v>
      </c>
      <c r="AU108" s="18" t="s">
        <v>86</v>
      </c>
    </row>
    <row r="109" spans="1:65" s="13" customFormat="1" ht="11.25">
      <c r="B109" s="191"/>
      <c r="C109" s="192"/>
      <c r="D109" s="183" t="s">
        <v>136</v>
      </c>
      <c r="E109" s="193" t="s">
        <v>20</v>
      </c>
      <c r="F109" s="194" t="s">
        <v>156</v>
      </c>
      <c r="G109" s="192"/>
      <c r="H109" s="195">
        <v>5067</v>
      </c>
      <c r="I109" s="196"/>
      <c r="J109" s="192"/>
      <c r="K109" s="192"/>
      <c r="L109" s="197"/>
      <c r="M109" s="198"/>
      <c r="N109" s="199"/>
      <c r="O109" s="199"/>
      <c r="P109" s="199"/>
      <c r="Q109" s="199"/>
      <c r="R109" s="199"/>
      <c r="S109" s="199"/>
      <c r="T109" s="200"/>
      <c r="AT109" s="201" t="s">
        <v>136</v>
      </c>
      <c r="AU109" s="201" t="s">
        <v>86</v>
      </c>
      <c r="AV109" s="13" t="s">
        <v>86</v>
      </c>
      <c r="AW109" s="13" t="s">
        <v>37</v>
      </c>
      <c r="AX109" s="13" t="s">
        <v>76</v>
      </c>
      <c r="AY109" s="201" t="s">
        <v>121</v>
      </c>
    </row>
    <row r="110" spans="1:65" s="2" customFormat="1" ht="16.5" customHeight="1">
      <c r="A110" s="35"/>
      <c r="B110" s="36"/>
      <c r="C110" s="170" t="s">
        <v>157</v>
      </c>
      <c r="D110" s="170" t="s">
        <v>123</v>
      </c>
      <c r="E110" s="171" t="s">
        <v>158</v>
      </c>
      <c r="F110" s="172" t="s">
        <v>159</v>
      </c>
      <c r="G110" s="173" t="s">
        <v>146</v>
      </c>
      <c r="H110" s="174">
        <v>1615</v>
      </c>
      <c r="I110" s="175"/>
      <c r="J110" s="176">
        <f>ROUND(I110*H110,2)</f>
        <v>0</v>
      </c>
      <c r="K110" s="172" t="s">
        <v>127</v>
      </c>
      <c r="L110" s="40"/>
      <c r="M110" s="177" t="s">
        <v>20</v>
      </c>
      <c r="N110" s="178" t="s">
        <v>47</v>
      </c>
      <c r="O110" s="65"/>
      <c r="P110" s="179">
        <f>O110*H110</f>
        <v>0</v>
      </c>
      <c r="Q110" s="179">
        <v>0</v>
      </c>
      <c r="R110" s="179">
        <f>Q110*H110</f>
        <v>0</v>
      </c>
      <c r="S110" s="179">
        <v>0</v>
      </c>
      <c r="T110" s="180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81" t="s">
        <v>128</v>
      </c>
      <c r="AT110" s="181" t="s">
        <v>123</v>
      </c>
      <c r="AU110" s="181" t="s">
        <v>86</v>
      </c>
      <c r="AY110" s="18" t="s">
        <v>121</v>
      </c>
      <c r="BE110" s="182">
        <f>IF(N110="základní",J110,0)</f>
        <v>0</v>
      </c>
      <c r="BF110" s="182">
        <f>IF(N110="snížená",J110,0)</f>
        <v>0</v>
      </c>
      <c r="BG110" s="182">
        <f>IF(N110="zákl. přenesená",J110,0)</f>
        <v>0</v>
      </c>
      <c r="BH110" s="182">
        <f>IF(N110="sníž. přenesená",J110,0)</f>
        <v>0</v>
      </c>
      <c r="BI110" s="182">
        <f>IF(N110="nulová",J110,0)</f>
        <v>0</v>
      </c>
      <c r="BJ110" s="18" t="s">
        <v>22</v>
      </c>
      <c r="BK110" s="182">
        <f>ROUND(I110*H110,2)</f>
        <v>0</v>
      </c>
      <c r="BL110" s="18" t="s">
        <v>128</v>
      </c>
      <c r="BM110" s="181" t="s">
        <v>160</v>
      </c>
    </row>
    <row r="111" spans="1:65" s="2" customFormat="1" ht="11.25">
      <c r="A111" s="35"/>
      <c r="B111" s="36"/>
      <c r="C111" s="37"/>
      <c r="D111" s="183" t="s">
        <v>130</v>
      </c>
      <c r="E111" s="37"/>
      <c r="F111" s="184" t="s">
        <v>161</v>
      </c>
      <c r="G111" s="37"/>
      <c r="H111" s="37"/>
      <c r="I111" s="185"/>
      <c r="J111" s="37"/>
      <c r="K111" s="37"/>
      <c r="L111" s="40"/>
      <c r="M111" s="186"/>
      <c r="N111" s="187"/>
      <c r="O111" s="65"/>
      <c r="P111" s="65"/>
      <c r="Q111" s="65"/>
      <c r="R111" s="65"/>
      <c r="S111" s="65"/>
      <c r="T111" s="66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8" t="s">
        <v>130</v>
      </c>
      <c r="AU111" s="18" t="s">
        <v>86</v>
      </c>
    </row>
    <row r="112" spans="1:65" s="2" customFormat="1" ht="11.25">
      <c r="A112" s="35"/>
      <c r="B112" s="36"/>
      <c r="C112" s="37"/>
      <c r="D112" s="188" t="s">
        <v>132</v>
      </c>
      <c r="E112" s="37"/>
      <c r="F112" s="189" t="s">
        <v>162</v>
      </c>
      <c r="G112" s="37"/>
      <c r="H112" s="37"/>
      <c r="I112" s="185"/>
      <c r="J112" s="37"/>
      <c r="K112" s="37"/>
      <c r="L112" s="40"/>
      <c r="M112" s="186"/>
      <c r="N112" s="187"/>
      <c r="O112" s="65"/>
      <c r="P112" s="65"/>
      <c r="Q112" s="65"/>
      <c r="R112" s="65"/>
      <c r="S112" s="65"/>
      <c r="T112" s="66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8" t="s">
        <v>132</v>
      </c>
      <c r="AU112" s="18" t="s">
        <v>86</v>
      </c>
    </row>
    <row r="113" spans="1:65" s="13" customFormat="1" ht="11.25">
      <c r="B113" s="191"/>
      <c r="C113" s="192"/>
      <c r="D113" s="183" t="s">
        <v>136</v>
      </c>
      <c r="E113" s="193" t="s">
        <v>20</v>
      </c>
      <c r="F113" s="194" t="s">
        <v>163</v>
      </c>
      <c r="G113" s="192"/>
      <c r="H113" s="195">
        <v>1615</v>
      </c>
      <c r="I113" s="196"/>
      <c r="J113" s="192"/>
      <c r="K113" s="192"/>
      <c r="L113" s="197"/>
      <c r="M113" s="198"/>
      <c r="N113" s="199"/>
      <c r="O113" s="199"/>
      <c r="P113" s="199"/>
      <c r="Q113" s="199"/>
      <c r="R113" s="199"/>
      <c r="S113" s="199"/>
      <c r="T113" s="200"/>
      <c r="AT113" s="201" t="s">
        <v>136</v>
      </c>
      <c r="AU113" s="201" t="s">
        <v>86</v>
      </c>
      <c r="AV113" s="13" t="s">
        <v>86</v>
      </c>
      <c r="AW113" s="13" t="s">
        <v>37</v>
      </c>
      <c r="AX113" s="13" t="s">
        <v>76</v>
      </c>
      <c r="AY113" s="201" t="s">
        <v>121</v>
      </c>
    </row>
    <row r="114" spans="1:65" s="2" customFormat="1" ht="24.2" customHeight="1">
      <c r="A114" s="35"/>
      <c r="B114" s="36"/>
      <c r="C114" s="170" t="s">
        <v>164</v>
      </c>
      <c r="D114" s="170" t="s">
        <v>123</v>
      </c>
      <c r="E114" s="171" t="s">
        <v>165</v>
      </c>
      <c r="F114" s="172" t="s">
        <v>166</v>
      </c>
      <c r="G114" s="173" t="s">
        <v>167</v>
      </c>
      <c r="H114" s="174">
        <v>1319.8</v>
      </c>
      <c r="I114" s="175"/>
      <c r="J114" s="176">
        <f>ROUND(I114*H114,2)</f>
        <v>0</v>
      </c>
      <c r="K114" s="172" t="s">
        <v>127</v>
      </c>
      <c r="L114" s="40"/>
      <c r="M114" s="177" t="s">
        <v>20</v>
      </c>
      <c r="N114" s="178" t="s">
        <v>47</v>
      </c>
      <c r="O114" s="65"/>
      <c r="P114" s="179">
        <f>O114*H114</f>
        <v>0</v>
      </c>
      <c r="Q114" s="179">
        <v>0</v>
      </c>
      <c r="R114" s="179">
        <f>Q114*H114</f>
        <v>0</v>
      </c>
      <c r="S114" s="179">
        <v>0</v>
      </c>
      <c r="T114" s="180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81" t="s">
        <v>128</v>
      </c>
      <c r="AT114" s="181" t="s">
        <v>123</v>
      </c>
      <c r="AU114" s="181" t="s">
        <v>86</v>
      </c>
      <c r="AY114" s="18" t="s">
        <v>121</v>
      </c>
      <c r="BE114" s="182">
        <f>IF(N114="základní",J114,0)</f>
        <v>0</v>
      </c>
      <c r="BF114" s="182">
        <f>IF(N114="snížená",J114,0)</f>
        <v>0</v>
      </c>
      <c r="BG114" s="182">
        <f>IF(N114="zákl. přenesená",J114,0)</f>
        <v>0</v>
      </c>
      <c r="BH114" s="182">
        <f>IF(N114="sníž. přenesená",J114,0)</f>
        <v>0</v>
      </c>
      <c r="BI114" s="182">
        <f>IF(N114="nulová",J114,0)</f>
        <v>0</v>
      </c>
      <c r="BJ114" s="18" t="s">
        <v>22</v>
      </c>
      <c r="BK114" s="182">
        <f>ROUND(I114*H114,2)</f>
        <v>0</v>
      </c>
      <c r="BL114" s="18" t="s">
        <v>128</v>
      </c>
      <c r="BM114" s="181" t="s">
        <v>168</v>
      </c>
    </row>
    <row r="115" spans="1:65" s="2" customFormat="1" ht="11.25">
      <c r="A115" s="35"/>
      <c r="B115" s="36"/>
      <c r="C115" s="37"/>
      <c r="D115" s="183" t="s">
        <v>130</v>
      </c>
      <c r="E115" s="37"/>
      <c r="F115" s="184" t="s">
        <v>169</v>
      </c>
      <c r="G115" s="37"/>
      <c r="H115" s="37"/>
      <c r="I115" s="185"/>
      <c r="J115" s="37"/>
      <c r="K115" s="37"/>
      <c r="L115" s="40"/>
      <c r="M115" s="186"/>
      <c r="N115" s="187"/>
      <c r="O115" s="65"/>
      <c r="P115" s="65"/>
      <c r="Q115" s="65"/>
      <c r="R115" s="65"/>
      <c r="S115" s="65"/>
      <c r="T115" s="66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8" t="s">
        <v>130</v>
      </c>
      <c r="AU115" s="18" t="s">
        <v>86</v>
      </c>
    </row>
    <row r="116" spans="1:65" s="2" customFormat="1" ht="11.25">
      <c r="A116" s="35"/>
      <c r="B116" s="36"/>
      <c r="C116" s="37"/>
      <c r="D116" s="188" t="s">
        <v>132</v>
      </c>
      <c r="E116" s="37"/>
      <c r="F116" s="189" t="s">
        <v>170</v>
      </c>
      <c r="G116" s="37"/>
      <c r="H116" s="37"/>
      <c r="I116" s="185"/>
      <c r="J116" s="37"/>
      <c r="K116" s="37"/>
      <c r="L116" s="40"/>
      <c r="M116" s="186"/>
      <c r="N116" s="187"/>
      <c r="O116" s="65"/>
      <c r="P116" s="65"/>
      <c r="Q116" s="65"/>
      <c r="R116" s="65"/>
      <c r="S116" s="65"/>
      <c r="T116" s="66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8" t="s">
        <v>132</v>
      </c>
      <c r="AU116" s="18" t="s">
        <v>86</v>
      </c>
    </row>
    <row r="117" spans="1:65" s="13" customFormat="1" ht="11.25">
      <c r="B117" s="191"/>
      <c r="C117" s="192"/>
      <c r="D117" s="183" t="s">
        <v>136</v>
      </c>
      <c r="E117" s="193" t="s">
        <v>20</v>
      </c>
      <c r="F117" s="194" t="s">
        <v>171</v>
      </c>
      <c r="G117" s="192"/>
      <c r="H117" s="195">
        <v>1319.8</v>
      </c>
      <c r="I117" s="196"/>
      <c r="J117" s="192"/>
      <c r="K117" s="192"/>
      <c r="L117" s="197"/>
      <c r="M117" s="198"/>
      <c r="N117" s="199"/>
      <c r="O117" s="199"/>
      <c r="P117" s="199"/>
      <c r="Q117" s="199"/>
      <c r="R117" s="199"/>
      <c r="S117" s="199"/>
      <c r="T117" s="200"/>
      <c r="AT117" s="201" t="s">
        <v>136</v>
      </c>
      <c r="AU117" s="201" t="s">
        <v>86</v>
      </c>
      <c r="AV117" s="13" t="s">
        <v>86</v>
      </c>
      <c r="AW117" s="13" t="s">
        <v>37</v>
      </c>
      <c r="AX117" s="13" t="s">
        <v>76</v>
      </c>
      <c r="AY117" s="201" t="s">
        <v>121</v>
      </c>
    </row>
    <row r="118" spans="1:65" s="2" customFormat="1" ht="16.5" customHeight="1">
      <c r="A118" s="35"/>
      <c r="B118" s="36"/>
      <c r="C118" s="170" t="s">
        <v>172</v>
      </c>
      <c r="D118" s="170" t="s">
        <v>123</v>
      </c>
      <c r="E118" s="171" t="s">
        <v>173</v>
      </c>
      <c r="F118" s="172" t="s">
        <v>174</v>
      </c>
      <c r="G118" s="173" t="s">
        <v>167</v>
      </c>
      <c r="H118" s="174">
        <v>100</v>
      </c>
      <c r="I118" s="175"/>
      <c r="J118" s="176">
        <f>ROUND(I118*H118,2)</f>
        <v>0</v>
      </c>
      <c r="K118" s="172" t="s">
        <v>127</v>
      </c>
      <c r="L118" s="40"/>
      <c r="M118" s="177" t="s">
        <v>20</v>
      </c>
      <c r="N118" s="178" t="s">
        <v>47</v>
      </c>
      <c r="O118" s="65"/>
      <c r="P118" s="179">
        <f>O118*H118</f>
        <v>0</v>
      </c>
      <c r="Q118" s="179">
        <v>0</v>
      </c>
      <c r="R118" s="179">
        <f>Q118*H118</f>
        <v>0</v>
      </c>
      <c r="S118" s="179">
        <v>0</v>
      </c>
      <c r="T118" s="180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81" t="s">
        <v>128</v>
      </c>
      <c r="AT118" s="181" t="s">
        <v>123</v>
      </c>
      <c r="AU118" s="181" t="s">
        <v>86</v>
      </c>
      <c r="AY118" s="18" t="s">
        <v>121</v>
      </c>
      <c r="BE118" s="182">
        <f>IF(N118="základní",J118,0)</f>
        <v>0</v>
      </c>
      <c r="BF118" s="182">
        <f>IF(N118="snížená",J118,0)</f>
        <v>0</v>
      </c>
      <c r="BG118" s="182">
        <f>IF(N118="zákl. přenesená",J118,0)</f>
        <v>0</v>
      </c>
      <c r="BH118" s="182">
        <f>IF(N118="sníž. přenesená",J118,0)</f>
        <v>0</v>
      </c>
      <c r="BI118" s="182">
        <f>IF(N118="nulová",J118,0)</f>
        <v>0</v>
      </c>
      <c r="BJ118" s="18" t="s">
        <v>22</v>
      </c>
      <c r="BK118" s="182">
        <f>ROUND(I118*H118,2)</f>
        <v>0</v>
      </c>
      <c r="BL118" s="18" t="s">
        <v>128</v>
      </c>
      <c r="BM118" s="181" t="s">
        <v>175</v>
      </c>
    </row>
    <row r="119" spans="1:65" s="2" customFormat="1" ht="11.25">
      <c r="A119" s="35"/>
      <c r="B119" s="36"/>
      <c r="C119" s="37"/>
      <c r="D119" s="183" t="s">
        <v>130</v>
      </c>
      <c r="E119" s="37"/>
      <c r="F119" s="184" t="s">
        <v>176</v>
      </c>
      <c r="G119" s="37"/>
      <c r="H119" s="37"/>
      <c r="I119" s="185"/>
      <c r="J119" s="37"/>
      <c r="K119" s="37"/>
      <c r="L119" s="40"/>
      <c r="M119" s="186"/>
      <c r="N119" s="187"/>
      <c r="O119" s="65"/>
      <c r="P119" s="65"/>
      <c r="Q119" s="65"/>
      <c r="R119" s="65"/>
      <c r="S119" s="65"/>
      <c r="T119" s="66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8" t="s">
        <v>130</v>
      </c>
      <c r="AU119" s="18" t="s">
        <v>86</v>
      </c>
    </row>
    <row r="120" spans="1:65" s="2" customFormat="1" ht="11.25">
      <c r="A120" s="35"/>
      <c r="B120" s="36"/>
      <c r="C120" s="37"/>
      <c r="D120" s="188" t="s">
        <v>132</v>
      </c>
      <c r="E120" s="37"/>
      <c r="F120" s="189" t="s">
        <v>177</v>
      </c>
      <c r="G120" s="37"/>
      <c r="H120" s="37"/>
      <c r="I120" s="185"/>
      <c r="J120" s="37"/>
      <c r="K120" s="37"/>
      <c r="L120" s="40"/>
      <c r="M120" s="186"/>
      <c r="N120" s="187"/>
      <c r="O120" s="65"/>
      <c r="P120" s="65"/>
      <c r="Q120" s="65"/>
      <c r="R120" s="65"/>
      <c r="S120" s="65"/>
      <c r="T120" s="66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132</v>
      </c>
      <c r="AU120" s="18" t="s">
        <v>86</v>
      </c>
    </row>
    <row r="121" spans="1:65" s="13" customFormat="1" ht="11.25">
      <c r="B121" s="191"/>
      <c r="C121" s="192"/>
      <c r="D121" s="183" t="s">
        <v>136</v>
      </c>
      <c r="E121" s="193" t="s">
        <v>20</v>
      </c>
      <c r="F121" s="194" t="s">
        <v>178</v>
      </c>
      <c r="G121" s="192"/>
      <c r="H121" s="195">
        <v>100</v>
      </c>
      <c r="I121" s="196"/>
      <c r="J121" s="192"/>
      <c r="K121" s="192"/>
      <c r="L121" s="197"/>
      <c r="M121" s="198"/>
      <c r="N121" s="199"/>
      <c r="O121" s="199"/>
      <c r="P121" s="199"/>
      <c r="Q121" s="199"/>
      <c r="R121" s="199"/>
      <c r="S121" s="199"/>
      <c r="T121" s="200"/>
      <c r="AT121" s="201" t="s">
        <v>136</v>
      </c>
      <c r="AU121" s="201" t="s">
        <v>86</v>
      </c>
      <c r="AV121" s="13" t="s">
        <v>86</v>
      </c>
      <c r="AW121" s="13" t="s">
        <v>37</v>
      </c>
      <c r="AX121" s="13" t="s">
        <v>76</v>
      </c>
      <c r="AY121" s="201" t="s">
        <v>121</v>
      </c>
    </row>
    <row r="122" spans="1:65" s="2" customFormat="1" ht="16.5" customHeight="1">
      <c r="A122" s="35"/>
      <c r="B122" s="36"/>
      <c r="C122" s="170" t="s">
        <v>179</v>
      </c>
      <c r="D122" s="170" t="s">
        <v>123</v>
      </c>
      <c r="E122" s="171" t="s">
        <v>180</v>
      </c>
      <c r="F122" s="172" t="s">
        <v>181</v>
      </c>
      <c r="G122" s="173" t="s">
        <v>167</v>
      </c>
      <c r="H122" s="174">
        <v>3</v>
      </c>
      <c r="I122" s="175"/>
      <c r="J122" s="176">
        <f>ROUND(I122*H122,2)</f>
        <v>0</v>
      </c>
      <c r="K122" s="172" t="s">
        <v>127</v>
      </c>
      <c r="L122" s="40"/>
      <c r="M122" s="177" t="s">
        <v>20</v>
      </c>
      <c r="N122" s="178" t="s">
        <v>47</v>
      </c>
      <c r="O122" s="65"/>
      <c r="P122" s="179">
        <f>O122*H122</f>
        <v>0</v>
      </c>
      <c r="Q122" s="179">
        <v>0</v>
      </c>
      <c r="R122" s="179">
        <f>Q122*H122</f>
        <v>0</v>
      </c>
      <c r="S122" s="179">
        <v>2.4</v>
      </c>
      <c r="T122" s="180">
        <f>S122*H122</f>
        <v>7.1999999999999993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81" t="s">
        <v>128</v>
      </c>
      <c r="AT122" s="181" t="s">
        <v>123</v>
      </c>
      <c r="AU122" s="181" t="s">
        <v>86</v>
      </c>
      <c r="AY122" s="18" t="s">
        <v>121</v>
      </c>
      <c r="BE122" s="182">
        <f>IF(N122="základní",J122,0)</f>
        <v>0</v>
      </c>
      <c r="BF122" s="182">
        <f>IF(N122="snížená",J122,0)</f>
        <v>0</v>
      </c>
      <c r="BG122" s="182">
        <f>IF(N122="zákl. přenesená",J122,0)</f>
        <v>0</v>
      </c>
      <c r="BH122" s="182">
        <f>IF(N122="sníž. přenesená",J122,0)</f>
        <v>0</v>
      </c>
      <c r="BI122" s="182">
        <f>IF(N122="nulová",J122,0)</f>
        <v>0</v>
      </c>
      <c r="BJ122" s="18" t="s">
        <v>22</v>
      </c>
      <c r="BK122" s="182">
        <f>ROUND(I122*H122,2)</f>
        <v>0</v>
      </c>
      <c r="BL122" s="18" t="s">
        <v>128</v>
      </c>
      <c r="BM122" s="181" t="s">
        <v>182</v>
      </c>
    </row>
    <row r="123" spans="1:65" s="2" customFormat="1" ht="19.5">
      <c r="A123" s="35"/>
      <c r="B123" s="36"/>
      <c r="C123" s="37"/>
      <c r="D123" s="183" t="s">
        <v>130</v>
      </c>
      <c r="E123" s="37"/>
      <c r="F123" s="184" t="s">
        <v>183</v>
      </c>
      <c r="G123" s="37"/>
      <c r="H123" s="37"/>
      <c r="I123" s="185"/>
      <c r="J123" s="37"/>
      <c r="K123" s="37"/>
      <c r="L123" s="40"/>
      <c r="M123" s="186"/>
      <c r="N123" s="187"/>
      <c r="O123" s="65"/>
      <c r="P123" s="65"/>
      <c r="Q123" s="65"/>
      <c r="R123" s="65"/>
      <c r="S123" s="65"/>
      <c r="T123" s="66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130</v>
      </c>
      <c r="AU123" s="18" t="s">
        <v>86</v>
      </c>
    </row>
    <row r="124" spans="1:65" s="2" customFormat="1" ht="11.25">
      <c r="A124" s="35"/>
      <c r="B124" s="36"/>
      <c r="C124" s="37"/>
      <c r="D124" s="188" t="s">
        <v>132</v>
      </c>
      <c r="E124" s="37"/>
      <c r="F124" s="189" t="s">
        <v>184</v>
      </c>
      <c r="G124" s="37"/>
      <c r="H124" s="37"/>
      <c r="I124" s="185"/>
      <c r="J124" s="37"/>
      <c r="K124" s="37"/>
      <c r="L124" s="40"/>
      <c r="M124" s="186"/>
      <c r="N124" s="187"/>
      <c r="O124" s="65"/>
      <c r="P124" s="65"/>
      <c r="Q124" s="65"/>
      <c r="R124" s="65"/>
      <c r="S124" s="65"/>
      <c r="T124" s="66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8" t="s">
        <v>132</v>
      </c>
      <c r="AU124" s="18" t="s">
        <v>86</v>
      </c>
    </row>
    <row r="125" spans="1:65" s="13" customFormat="1" ht="11.25">
      <c r="B125" s="191"/>
      <c r="C125" s="192"/>
      <c r="D125" s="183" t="s">
        <v>136</v>
      </c>
      <c r="E125" s="193" t="s">
        <v>20</v>
      </c>
      <c r="F125" s="194" t="s">
        <v>185</v>
      </c>
      <c r="G125" s="192"/>
      <c r="H125" s="195">
        <v>3</v>
      </c>
      <c r="I125" s="196"/>
      <c r="J125" s="192"/>
      <c r="K125" s="192"/>
      <c r="L125" s="197"/>
      <c r="M125" s="198"/>
      <c r="N125" s="199"/>
      <c r="O125" s="199"/>
      <c r="P125" s="199"/>
      <c r="Q125" s="199"/>
      <c r="R125" s="199"/>
      <c r="S125" s="199"/>
      <c r="T125" s="200"/>
      <c r="AT125" s="201" t="s">
        <v>136</v>
      </c>
      <c r="AU125" s="201" t="s">
        <v>86</v>
      </c>
      <c r="AV125" s="13" t="s">
        <v>86</v>
      </c>
      <c r="AW125" s="13" t="s">
        <v>37</v>
      </c>
      <c r="AX125" s="13" t="s">
        <v>76</v>
      </c>
      <c r="AY125" s="201" t="s">
        <v>121</v>
      </c>
    </row>
    <row r="126" spans="1:65" s="2" customFormat="1" ht="24.2" customHeight="1">
      <c r="A126" s="35"/>
      <c r="B126" s="36"/>
      <c r="C126" s="170" t="s">
        <v>186</v>
      </c>
      <c r="D126" s="170" t="s">
        <v>123</v>
      </c>
      <c r="E126" s="171" t="s">
        <v>187</v>
      </c>
      <c r="F126" s="172" t="s">
        <v>188</v>
      </c>
      <c r="G126" s="173" t="s">
        <v>167</v>
      </c>
      <c r="H126" s="174">
        <v>768</v>
      </c>
      <c r="I126" s="175"/>
      <c r="J126" s="176">
        <f>ROUND(I126*H126,2)</f>
        <v>0</v>
      </c>
      <c r="K126" s="172" t="s">
        <v>20</v>
      </c>
      <c r="L126" s="40"/>
      <c r="M126" s="177" t="s">
        <v>20</v>
      </c>
      <c r="N126" s="178" t="s">
        <v>47</v>
      </c>
      <c r="O126" s="65"/>
      <c r="P126" s="179">
        <f>O126*H126</f>
        <v>0</v>
      </c>
      <c r="Q126" s="179">
        <v>0</v>
      </c>
      <c r="R126" s="179">
        <f>Q126*H126</f>
        <v>0</v>
      </c>
      <c r="S126" s="179">
        <v>0</v>
      </c>
      <c r="T126" s="180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81" t="s">
        <v>128</v>
      </c>
      <c r="AT126" s="181" t="s">
        <v>123</v>
      </c>
      <c r="AU126" s="181" t="s">
        <v>86</v>
      </c>
      <c r="AY126" s="18" t="s">
        <v>121</v>
      </c>
      <c r="BE126" s="182">
        <f>IF(N126="základní",J126,0)</f>
        <v>0</v>
      </c>
      <c r="BF126" s="182">
        <f>IF(N126="snížená",J126,0)</f>
        <v>0</v>
      </c>
      <c r="BG126" s="182">
        <f>IF(N126="zákl. přenesená",J126,0)</f>
        <v>0</v>
      </c>
      <c r="BH126" s="182">
        <f>IF(N126="sníž. přenesená",J126,0)</f>
        <v>0</v>
      </c>
      <c r="BI126" s="182">
        <f>IF(N126="nulová",J126,0)</f>
        <v>0</v>
      </c>
      <c r="BJ126" s="18" t="s">
        <v>22</v>
      </c>
      <c r="BK126" s="182">
        <f>ROUND(I126*H126,2)</f>
        <v>0</v>
      </c>
      <c r="BL126" s="18" t="s">
        <v>128</v>
      </c>
      <c r="BM126" s="181" t="s">
        <v>189</v>
      </c>
    </row>
    <row r="127" spans="1:65" s="2" customFormat="1" ht="19.5">
      <c r="A127" s="35"/>
      <c r="B127" s="36"/>
      <c r="C127" s="37"/>
      <c r="D127" s="183" t="s">
        <v>130</v>
      </c>
      <c r="E127" s="37"/>
      <c r="F127" s="184" t="s">
        <v>190</v>
      </c>
      <c r="G127" s="37"/>
      <c r="H127" s="37"/>
      <c r="I127" s="185"/>
      <c r="J127" s="37"/>
      <c r="K127" s="37"/>
      <c r="L127" s="40"/>
      <c r="M127" s="186"/>
      <c r="N127" s="187"/>
      <c r="O127" s="65"/>
      <c r="P127" s="65"/>
      <c r="Q127" s="65"/>
      <c r="R127" s="65"/>
      <c r="S127" s="65"/>
      <c r="T127" s="66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8" t="s">
        <v>130</v>
      </c>
      <c r="AU127" s="18" t="s">
        <v>86</v>
      </c>
    </row>
    <row r="128" spans="1:65" s="14" customFormat="1" ht="11.25">
      <c r="B128" s="202"/>
      <c r="C128" s="203"/>
      <c r="D128" s="183" t="s">
        <v>136</v>
      </c>
      <c r="E128" s="204" t="s">
        <v>20</v>
      </c>
      <c r="F128" s="205" t="s">
        <v>191</v>
      </c>
      <c r="G128" s="203"/>
      <c r="H128" s="204" t="s">
        <v>20</v>
      </c>
      <c r="I128" s="206"/>
      <c r="J128" s="203"/>
      <c r="K128" s="203"/>
      <c r="L128" s="207"/>
      <c r="M128" s="208"/>
      <c r="N128" s="209"/>
      <c r="O128" s="209"/>
      <c r="P128" s="209"/>
      <c r="Q128" s="209"/>
      <c r="R128" s="209"/>
      <c r="S128" s="209"/>
      <c r="T128" s="210"/>
      <c r="AT128" s="211" t="s">
        <v>136</v>
      </c>
      <c r="AU128" s="211" t="s">
        <v>86</v>
      </c>
      <c r="AV128" s="14" t="s">
        <v>22</v>
      </c>
      <c r="AW128" s="14" t="s">
        <v>37</v>
      </c>
      <c r="AX128" s="14" t="s">
        <v>76</v>
      </c>
      <c r="AY128" s="211" t="s">
        <v>121</v>
      </c>
    </row>
    <row r="129" spans="1:65" s="13" customFormat="1" ht="11.25">
      <c r="B129" s="191"/>
      <c r="C129" s="192"/>
      <c r="D129" s="183" t="s">
        <v>136</v>
      </c>
      <c r="E129" s="193" t="s">
        <v>20</v>
      </c>
      <c r="F129" s="194" t="s">
        <v>192</v>
      </c>
      <c r="G129" s="192"/>
      <c r="H129" s="195">
        <v>222.5</v>
      </c>
      <c r="I129" s="196"/>
      <c r="J129" s="192"/>
      <c r="K129" s="192"/>
      <c r="L129" s="197"/>
      <c r="M129" s="198"/>
      <c r="N129" s="199"/>
      <c r="O129" s="199"/>
      <c r="P129" s="199"/>
      <c r="Q129" s="199"/>
      <c r="R129" s="199"/>
      <c r="S129" s="199"/>
      <c r="T129" s="200"/>
      <c r="AT129" s="201" t="s">
        <v>136</v>
      </c>
      <c r="AU129" s="201" t="s">
        <v>86</v>
      </c>
      <c r="AV129" s="13" t="s">
        <v>86</v>
      </c>
      <c r="AW129" s="13" t="s">
        <v>37</v>
      </c>
      <c r="AX129" s="13" t="s">
        <v>76</v>
      </c>
      <c r="AY129" s="201" t="s">
        <v>121</v>
      </c>
    </row>
    <row r="130" spans="1:65" s="13" customFormat="1" ht="11.25">
      <c r="B130" s="191"/>
      <c r="C130" s="192"/>
      <c r="D130" s="183" t="s">
        <v>136</v>
      </c>
      <c r="E130" s="193" t="s">
        <v>20</v>
      </c>
      <c r="F130" s="194" t="s">
        <v>193</v>
      </c>
      <c r="G130" s="192"/>
      <c r="H130" s="195">
        <v>161.5</v>
      </c>
      <c r="I130" s="196"/>
      <c r="J130" s="192"/>
      <c r="K130" s="192"/>
      <c r="L130" s="197"/>
      <c r="M130" s="198"/>
      <c r="N130" s="199"/>
      <c r="O130" s="199"/>
      <c r="P130" s="199"/>
      <c r="Q130" s="199"/>
      <c r="R130" s="199"/>
      <c r="S130" s="199"/>
      <c r="T130" s="200"/>
      <c r="AT130" s="201" t="s">
        <v>136</v>
      </c>
      <c r="AU130" s="201" t="s">
        <v>86</v>
      </c>
      <c r="AV130" s="13" t="s">
        <v>86</v>
      </c>
      <c r="AW130" s="13" t="s">
        <v>37</v>
      </c>
      <c r="AX130" s="13" t="s">
        <v>76</v>
      </c>
      <c r="AY130" s="201" t="s">
        <v>121</v>
      </c>
    </row>
    <row r="131" spans="1:65" s="14" customFormat="1" ht="11.25">
      <c r="B131" s="202"/>
      <c r="C131" s="203"/>
      <c r="D131" s="183" t="s">
        <v>136</v>
      </c>
      <c r="E131" s="204" t="s">
        <v>20</v>
      </c>
      <c r="F131" s="205" t="s">
        <v>194</v>
      </c>
      <c r="G131" s="203"/>
      <c r="H131" s="204" t="s">
        <v>20</v>
      </c>
      <c r="I131" s="206"/>
      <c r="J131" s="203"/>
      <c r="K131" s="203"/>
      <c r="L131" s="207"/>
      <c r="M131" s="208"/>
      <c r="N131" s="209"/>
      <c r="O131" s="209"/>
      <c r="P131" s="209"/>
      <c r="Q131" s="209"/>
      <c r="R131" s="209"/>
      <c r="S131" s="209"/>
      <c r="T131" s="210"/>
      <c r="AT131" s="211" t="s">
        <v>136</v>
      </c>
      <c r="AU131" s="211" t="s">
        <v>86</v>
      </c>
      <c r="AV131" s="14" t="s">
        <v>22</v>
      </c>
      <c r="AW131" s="14" t="s">
        <v>37</v>
      </c>
      <c r="AX131" s="14" t="s">
        <v>76</v>
      </c>
      <c r="AY131" s="211" t="s">
        <v>121</v>
      </c>
    </row>
    <row r="132" spans="1:65" s="13" customFormat="1" ht="11.25">
      <c r="B132" s="191"/>
      <c r="C132" s="192"/>
      <c r="D132" s="183" t="s">
        <v>136</v>
      </c>
      <c r="E132" s="193" t="s">
        <v>20</v>
      </c>
      <c r="F132" s="194" t="s">
        <v>192</v>
      </c>
      <c r="G132" s="192"/>
      <c r="H132" s="195">
        <v>222.5</v>
      </c>
      <c r="I132" s="196"/>
      <c r="J132" s="192"/>
      <c r="K132" s="192"/>
      <c r="L132" s="197"/>
      <c r="M132" s="198"/>
      <c r="N132" s="199"/>
      <c r="O132" s="199"/>
      <c r="P132" s="199"/>
      <c r="Q132" s="199"/>
      <c r="R132" s="199"/>
      <c r="S132" s="199"/>
      <c r="T132" s="200"/>
      <c r="AT132" s="201" t="s">
        <v>136</v>
      </c>
      <c r="AU132" s="201" t="s">
        <v>86</v>
      </c>
      <c r="AV132" s="13" t="s">
        <v>86</v>
      </c>
      <c r="AW132" s="13" t="s">
        <v>37</v>
      </c>
      <c r="AX132" s="13" t="s">
        <v>76</v>
      </c>
      <c r="AY132" s="201" t="s">
        <v>121</v>
      </c>
    </row>
    <row r="133" spans="1:65" s="13" customFormat="1" ht="11.25">
      <c r="B133" s="191"/>
      <c r="C133" s="192"/>
      <c r="D133" s="183" t="s">
        <v>136</v>
      </c>
      <c r="E133" s="193" t="s">
        <v>20</v>
      </c>
      <c r="F133" s="194" t="s">
        <v>193</v>
      </c>
      <c r="G133" s="192"/>
      <c r="H133" s="195">
        <v>161.5</v>
      </c>
      <c r="I133" s="196"/>
      <c r="J133" s="192"/>
      <c r="K133" s="192"/>
      <c r="L133" s="197"/>
      <c r="M133" s="198"/>
      <c r="N133" s="199"/>
      <c r="O133" s="199"/>
      <c r="P133" s="199"/>
      <c r="Q133" s="199"/>
      <c r="R133" s="199"/>
      <c r="S133" s="199"/>
      <c r="T133" s="200"/>
      <c r="AT133" s="201" t="s">
        <v>136</v>
      </c>
      <c r="AU133" s="201" t="s">
        <v>86</v>
      </c>
      <c r="AV133" s="13" t="s">
        <v>86</v>
      </c>
      <c r="AW133" s="13" t="s">
        <v>37</v>
      </c>
      <c r="AX133" s="13" t="s">
        <v>76</v>
      </c>
      <c r="AY133" s="201" t="s">
        <v>121</v>
      </c>
    </row>
    <row r="134" spans="1:65" s="2" customFormat="1" ht="24.2" customHeight="1">
      <c r="A134" s="35"/>
      <c r="B134" s="36"/>
      <c r="C134" s="170" t="s">
        <v>27</v>
      </c>
      <c r="D134" s="170" t="s">
        <v>123</v>
      </c>
      <c r="E134" s="171" t="s">
        <v>195</v>
      </c>
      <c r="F134" s="172" t="s">
        <v>196</v>
      </c>
      <c r="G134" s="173" t="s">
        <v>167</v>
      </c>
      <c r="H134" s="174">
        <v>1097.3</v>
      </c>
      <c r="I134" s="175"/>
      <c r="J134" s="176">
        <f>ROUND(I134*H134,2)</f>
        <v>0</v>
      </c>
      <c r="K134" s="172" t="s">
        <v>20</v>
      </c>
      <c r="L134" s="40"/>
      <c r="M134" s="177" t="s">
        <v>20</v>
      </c>
      <c r="N134" s="178" t="s">
        <v>47</v>
      </c>
      <c r="O134" s="65"/>
      <c r="P134" s="179">
        <f>O134*H134</f>
        <v>0</v>
      </c>
      <c r="Q134" s="179">
        <v>0</v>
      </c>
      <c r="R134" s="179">
        <f>Q134*H134</f>
        <v>0</v>
      </c>
      <c r="S134" s="179">
        <v>0</v>
      </c>
      <c r="T134" s="180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81" t="s">
        <v>128</v>
      </c>
      <c r="AT134" s="181" t="s">
        <v>123</v>
      </c>
      <c r="AU134" s="181" t="s">
        <v>86</v>
      </c>
      <c r="AY134" s="18" t="s">
        <v>121</v>
      </c>
      <c r="BE134" s="182">
        <f>IF(N134="základní",J134,0)</f>
        <v>0</v>
      </c>
      <c r="BF134" s="182">
        <f>IF(N134="snížená",J134,0)</f>
        <v>0</v>
      </c>
      <c r="BG134" s="182">
        <f>IF(N134="zákl. přenesená",J134,0)</f>
        <v>0</v>
      </c>
      <c r="BH134" s="182">
        <f>IF(N134="sníž. přenesená",J134,0)</f>
        <v>0</v>
      </c>
      <c r="BI134" s="182">
        <f>IF(N134="nulová",J134,0)</f>
        <v>0</v>
      </c>
      <c r="BJ134" s="18" t="s">
        <v>22</v>
      </c>
      <c r="BK134" s="182">
        <f>ROUND(I134*H134,2)</f>
        <v>0</v>
      </c>
      <c r="BL134" s="18" t="s">
        <v>128</v>
      </c>
      <c r="BM134" s="181" t="s">
        <v>197</v>
      </c>
    </row>
    <row r="135" spans="1:65" s="2" customFormat="1" ht="19.5">
      <c r="A135" s="35"/>
      <c r="B135" s="36"/>
      <c r="C135" s="37"/>
      <c r="D135" s="183" t="s">
        <v>130</v>
      </c>
      <c r="E135" s="37"/>
      <c r="F135" s="184" t="s">
        <v>198</v>
      </c>
      <c r="G135" s="37"/>
      <c r="H135" s="37"/>
      <c r="I135" s="185"/>
      <c r="J135" s="37"/>
      <c r="K135" s="37"/>
      <c r="L135" s="40"/>
      <c r="M135" s="186"/>
      <c r="N135" s="187"/>
      <c r="O135" s="65"/>
      <c r="P135" s="65"/>
      <c r="Q135" s="65"/>
      <c r="R135" s="65"/>
      <c r="S135" s="65"/>
      <c r="T135" s="66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130</v>
      </c>
      <c r="AU135" s="18" t="s">
        <v>86</v>
      </c>
    </row>
    <row r="136" spans="1:65" s="13" customFormat="1" ht="11.25">
      <c r="B136" s="191"/>
      <c r="C136" s="192"/>
      <c r="D136" s="183" t="s">
        <v>136</v>
      </c>
      <c r="E136" s="193" t="s">
        <v>20</v>
      </c>
      <c r="F136" s="194" t="s">
        <v>199</v>
      </c>
      <c r="G136" s="192"/>
      <c r="H136" s="195">
        <v>1319.8</v>
      </c>
      <c r="I136" s="196"/>
      <c r="J136" s="192"/>
      <c r="K136" s="192"/>
      <c r="L136" s="197"/>
      <c r="M136" s="198"/>
      <c r="N136" s="199"/>
      <c r="O136" s="199"/>
      <c r="P136" s="199"/>
      <c r="Q136" s="199"/>
      <c r="R136" s="199"/>
      <c r="S136" s="199"/>
      <c r="T136" s="200"/>
      <c r="AT136" s="201" t="s">
        <v>136</v>
      </c>
      <c r="AU136" s="201" t="s">
        <v>86</v>
      </c>
      <c r="AV136" s="13" t="s">
        <v>86</v>
      </c>
      <c r="AW136" s="13" t="s">
        <v>37</v>
      </c>
      <c r="AX136" s="13" t="s">
        <v>76</v>
      </c>
      <c r="AY136" s="201" t="s">
        <v>121</v>
      </c>
    </row>
    <row r="137" spans="1:65" s="13" customFormat="1" ht="11.25">
      <c r="B137" s="191"/>
      <c r="C137" s="192"/>
      <c r="D137" s="183" t="s">
        <v>136</v>
      </c>
      <c r="E137" s="193" t="s">
        <v>20</v>
      </c>
      <c r="F137" s="194" t="s">
        <v>200</v>
      </c>
      <c r="G137" s="192"/>
      <c r="H137" s="195">
        <v>-222.5</v>
      </c>
      <c r="I137" s="196"/>
      <c r="J137" s="192"/>
      <c r="K137" s="192"/>
      <c r="L137" s="197"/>
      <c r="M137" s="198"/>
      <c r="N137" s="199"/>
      <c r="O137" s="199"/>
      <c r="P137" s="199"/>
      <c r="Q137" s="199"/>
      <c r="R137" s="199"/>
      <c r="S137" s="199"/>
      <c r="T137" s="200"/>
      <c r="AT137" s="201" t="s">
        <v>136</v>
      </c>
      <c r="AU137" s="201" t="s">
        <v>86</v>
      </c>
      <c r="AV137" s="13" t="s">
        <v>86</v>
      </c>
      <c r="AW137" s="13" t="s">
        <v>37</v>
      </c>
      <c r="AX137" s="13" t="s">
        <v>76</v>
      </c>
      <c r="AY137" s="201" t="s">
        <v>121</v>
      </c>
    </row>
    <row r="138" spans="1:65" s="2" customFormat="1" ht="16.5" customHeight="1">
      <c r="A138" s="35"/>
      <c r="B138" s="36"/>
      <c r="C138" s="170" t="s">
        <v>201</v>
      </c>
      <c r="D138" s="170" t="s">
        <v>123</v>
      </c>
      <c r="E138" s="171" t="s">
        <v>202</v>
      </c>
      <c r="F138" s="172" t="s">
        <v>203</v>
      </c>
      <c r="G138" s="173" t="s">
        <v>167</v>
      </c>
      <c r="H138" s="174">
        <v>384</v>
      </c>
      <c r="I138" s="175"/>
      <c r="J138" s="176">
        <f>ROUND(I138*H138,2)</f>
        <v>0</v>
      </c>
      <c r="K138" s="172" t="s">
        <v>127</v>
      </c>
      <c r="L138" s="40"/>
      <c r="M138" s="177" t="s">
        <v>20</v>
      </c>
      <c r="N138" s="178" t="s">
        <v>47</v>
      </c>
      <c r="O138" s="65"/>
      <c r="P138" s="179">
        <f>O138*H138</f>
        <v>0</v>
      </c>
      <c r="Q138" s="179">
        <v>0</v>
      </c>
      <c r="R138" s="179">
        <f>Q138*H138</f>
        <v>0</v>
      </c>
      <c r="S138" s="179">
        <v>0</v>
      </c>
      <c r="T138" s="180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81" t="s">
        <v>128</v>
      </c>
      <c r="AT138" s="181" t="s">
        <v>123</v>
      </c>
      <c r="AU138" s="181" t="s">
        <v>86</v>
      </c>
      <c r="AY138" s="18" t="s">
        <v>121</v>
      </c>
      <c r="BE138" s="182">
        <f>IF(N138="základní",J138,0)</f>
        <v>0</v>
      </c>
      <c r="BF138" s="182">
        <f>IF(N138="snížená",J138,0)</f>
        <v>0</v>
      </c>
      <c r="BG138" s="182">
        <f>IF(N138="zákl. přenesená",J138,0)</f>
        <v>0</v>
      </c>
      <c r="BH138" s="182">
        <f>IF(N138="sníž. přenesená",J138,0)</f>
        <v>0</v>
      </c>
      <c r="BI138" s="182">
        <f>IF(N138="nulová",J138,0)</f>
        <v>0</v>
      </c>
      <c r="BJ138" s="18" t="s">
        <v>22</v>
      </c>
      <c r="BK138" s="182">
        <f>ROUND(I138*H138,2)</f>
        <v>0</v>
      </c>
      <c r="BL138" s="18" t="s">
        <v>128</v>
      </c>
      <c r="BM138" s="181" t="s">
        <v>204</v>
      </c>
    </row>
    <row r="139" spans="1:65" s="2" customFormat="1" ht="19.5">
      <c r="A139" s="35"/>
      <c r="B139" s="36"/>
      <c r="C139" s="37"/>
      <c r="D139" s="183" t="s">
        <v>130</v>
      </c>
      <c r="E139" s="37"/>
      <c r="F139" s="184" t="s">
        <v>205</v>
      </c>
      <c r="G139" s="37"/>
      <c r="H139" s="37"/>
      <c r="I139" s="185"/>
      <c r="J139" s="37"/>
      <c r="K139" s="37"/>
      <c r="L139" s="40"/>
      <c r="M139" s="186"/>
      <c r="N139" s="187"/>
      <c r="O139" s="65"/>
      <c r="P139" s="65"/>
      <c r="Q139" s="65"/>
      <c r="R139" s="65"/>
      <c r="S139" s="65"/>
      <c r="T139" s="66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8" t="s">
        <v>130</v>
      </c>
      <c r="AU139" s="18" t="s">
        <v>86</v>
      </c>
    </row>
    <row r="140" spans="1:65" s="2" customFormat="1" ht="11.25">
      <c r="A140" s="35"/>
      <c r="B140" s="36"/>
      <c r="C140" s="37"/>
      <c r="D140" s="188" t="s">
        <v>132</v>
      </c>
      <c r="E140" s="37"/>
      <c r="F140" s="189" t="s">
        <v>206</v>
      </c>
      <c r="G140" s="37"/>
      <c r="H140" s="37"/>
      <c r="I140" s="185"/>
      <c r="J140" s="37"/>
      <c r="K140" s="37"/>
      <c r="L140" s="40"/>
      <c r="M140" s="186"/>
      <c r="N140" s="187"/>
      <c r="O140" s="65"/>
      <c r="P140" s="65"/>
      <c r="Q140" s="65"/>
      <c r="R140" s="65"/>
      <c r="S140" s="65"/>
      <c r="T140" s="66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8" t="s">
        <v>132</v>
      </c>
      <c r="AU140" s="18" t="s">
        <v>86</v>
      </c>
    </row>
    <row r="141" spans="1:65" s="14" customFormat="1" ht="11.25">
      <c r="B141" s="202"/>
      <c r="C141" s="203"/>
      <c r="D141" s="183" t="s">
        <v>136</v>
      </c>
      <c r="E141" s="204" t="s">
        <v>20</v>
      </c>
      <c r="F141" s="205" t="s">
        <v>207</v>
      </c>
      <c r="G141" s="203"/>
      <c r="H141" s="204" t="s">
        <v>20</v>
      </c>
      <c r="I141" s="206"/>
      <c r="J141" s="203"/>
      <c r="K141" s="203"/>
      <c r="L141" s="207"/>
      <c r="M141" s="208"/>
      <c r="N141" s="209"/>
      <c r="O141" s="209"/>
      <c r="P141" s="209"/>
      <c r="Q141" s="209"/>
      <c r="R141" s="209"/>
      <c r="S141" s="209"/>
      <c r="T141" s="210"/>
      <c r="AT141" s="211" t="s">
        <v>136</v>
      </c>
      <c r="AU141" s="211" t="s">
        <v>86</v>
      </c>
      <c r="AV141" s="14" t="s">
        <v>22</v>
      </c>
      <c r="AW141" s="14" t="s">
        <v>37</v>
      </c>
      <c r="AX141" s="14" t="s">
        <v>76</v>
      </c>
      <c r="AY141" s="211" t="s">
        <v>121</v>
      </c>
    </row>
    <row r="142" spans="1:65" s="13" customFormat="1" ht="11.25">
      <c r="B142" s="191"/>
      <c r="C142" s="192"/>
      <c r="D142" s="183" t="s">
        <v>136</v>
      </c>
      <c r="E142" s="193" t="s">
        <v>20</v>
      </c>
      <c r="F142" s="194" t="s">
        <v>192</v>
      </c>
      <c r="G142" s="192"/>
      <c r="H142" s="195">
        <v>222.5</v>
      </c>
      <c r="I142" s="196"/>
      <c r="J142" s="192"/>
      <c r="K142" s="192"/>
      <c r="L142" s="197"/>
      <c r="M142" s="198"/>
      <c r="N142" s="199"/>
      <c r="O142" s="199"/>
      <c r="P142" s="199"/>
      <c r="Q142" s="199"/>
      <c r="R142" s="199"/>
      <c r="S142" s="199"/>
      <c r="T142" s="200"/>
      <c r="AT142" s="201" t="s">
        <v>136</v>
      </c>
      <c r="AU142" s="201" t="s">
        <v>86</v>
      </c>
      <c r="AV142" s="13" t="s">
        <v>86</v>
      </c>
      <c r="AW142" s="13" t="s">
        <v>37</v>
      </c>
      <c r="AX142" s="13" t="s">
        <v>76</v>
      </c>
      <c r="AY142" s="201" t="s">
        <v>121</v>
      </c>
    </row>
    <row r="143" spans="1:65" s="13" customFormat="1" ht="11.25">
      <c r="B143" s="191"/>
      <c r="C143" s="192"/>
      <c r="D143" s="183" t="s">
        <v>136</v>
      </c>
      <c r="E143" s="193" t="s">
        <v>20</v>
      </c>
      <c r="F143" s="194" t="s">
        <v>193</v>
      </c>
      <c r="G143" s="192"/>
      <c r="H143" s="195">
        <v>161.5</v>
      </c>
      <c r="I143" s="196"/>
      <c r="J143" s="192"/>
      <c r="K143" s="192"/>
      <c r="L143" s="197"/>
      <c r="M143" s="198"/>
      <c r="N143" s="199"/>
      <c r="O143" s="199"/>
      <c r="P143" s="199"/>
      <c r="Q143" s="199"/>
      <c r="R143" s="199"/>
      <c r="S143" s="199"/>
      <c r="T143" s="200"/>
      <c r="AT143" s="201" t="s">
        <v>136</v>
      </c>
      <c r="AU143" s="201" t="s">
        <v>86</v>
      </c>
      <c r="AV143" s="13" t="s">
        <v>86</v>
      </c>
      <c r="AW143" s="13" t="s">
        <v>37</v>
      </c>
      <c r="AX143" s="13" t="s">
        <v>76</v>
      </c>
      <c r="AY143" s="201" t="s">
        <v>121</v>
      </c>
    </row>
    <row r="144" spans="1:65" s="2" customFormat="1" ht="21.75" customHeight="1">
      <c r="A144" s="35"/>
      <c r="B144" s="36"/>
      <c r="C144" s="170" t="s">
        <v>8</v>
      </c>
      <c r="D144" s="170" t="s">
        <v>123</v>
      </c>
      <c r="E144" s="171" t="s">
        <v>208</v>
      </c>
      <c r="F144" s="172" t="s">
        <v>209</v>
      </c>
      <c r="G144" s="173" t="s">
        <v>167</v>
      </c>
      <c r="H144" s="174">
        <v>1065.42</v>
      </c>
      <c r="I144" s="175"/>
      <c r="J144" s="176">
        <f>ROUND(I144*H144,2)</f>
        <v>0</v>
      </c>
      <c r="K144" s="172" t="s">
        <v>127</v>
      </c>
      <c r="L144" s="40"/>
      <c r="M144" s="177" t="s">
        <v>20</v>
      </c>
      <c r="N144" s="178" t="s">
        <v>47</v>
      </c>
      <c r="O144" s="65"/>
      <c r="P144" s="179">
        <f>O144*H144</f>
        <v>0</v>
      </c>
      <c r="Q144" s="179">
        <v>0</v>
      </c>
      <c r="R144" s="179">
        <f>Q144*H144</f>
        <v>0</v>
      </c>
      <c r="S144" s="179">
        <v>0</v>
      </c>
      <c r="T144" s="180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81" t="s">
        <v>128</v>
      </c>
      <c r="AT144" s="181" t="s">
        <v>123</v>
      </c>
      <c r="AU144" s="181" t="s">
        <v>86</v>
      </c>
      <c r="AY144" s="18" t="s">
        <v>121</v>
      </c>
      <c r="BE144" s="182">
        <f>IF(N144="základní",J144,0)</f>
        <v>0</v>
      </c>
      <c r="BF144" s="182">
        <f>IF(N144="snížená",J144,0)</f>
        <v>0</v>
      </c>
      <c r="BG144" s="182">
        <f>IF(N144="zákl. přenesená",J144,0)</f>
        <v>0</v>
      </c>
      <c r="BH144" s="182">
        <f>IF(N144="sníž. přenesená",J144,0)</f>
        <v>0</v>
      </c>
      <c r="BI144" s="182">
        <f>IF(N144="nulová",J144,0)</f>
        <v>0</v>
      </c>
      <c r="BJ144" s="18" t="s">
        <v>22</v>
      </c>
      <c r="BK144" s="182">
        <f>ROUND(I144*H144,2)</f>
        <v>0</v>
      </c>
      <c r="BL144" s="18" t="s">
        <v>128</v>
      </c>
      <c r="BM144" s="181" t="s">
        <v>210</v>
      </c>
    </row>
    <row r="145" spans="1:65" s="2" customFormat="1" ht="19.5">
      <c r="A145" s="35"/>
      <c r="B145" s="36"/>
      <c r="C145" s="37"/>
      <c r="D145" s="183" t="s">
        <v>130</v>
      </c>
      <c r="E145" s="37"/>
      <c r="F145" s="184" t="s">
        <v>211</v>
      </c>
      <c r="G145" s="37"/>
      <c r="H145" s="37"/>
      <c r="I145" s="185"/>
      <c r="J145" s="37"/>
      <c r="K145" s="37"/>
      <c r="L145" s="40"/>
      <c r="M145" s="186"/>
      <c r="N145" s="187"/>
      <c r="O145" s="65"/>
      <c r="P145" s="65"/>
      <c r="Q145" s="65"/>
      <c r="R145" s="65"/>
      <c r="S145" s="65"/>
      <c r="T145" s="66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8" t="s">
        <v>130</v>
      </c>
      <c r="AU145" s="18" t="s">
        <v>86</v>
      </c>
    </row>
    <row r="146" spans="1:65" s="2" customFormat="1" ht="11.25">
      <c r="A146" s="35"/>
      <c r="B146" s="36"/>
      <c r="C146" s="37"/>
      <c r="D146" s="188" t="s">
        <v>132</v>
      </c>
      <c r="E146" s="37"/>
      <c r="F146" s="189" t="s">
        <v>212</v>
      </c>
      <c r="G146" s="37"/>
      <c r="H146" s="37"/>
      <c r="I146" s="185"/>
      <c r="J146" s="37"/>
      <c r="K146" s="37"/>
      <c r="L146" s="40"/>
      <c r="M146" s="186"/>
      <c r="N146" s="187"/>
      <c r="O146" s="65"/>
      <c r="P146" s="65"/>
      <c r="Q146" s="65"/>
      <c r="R146" s="65"/>
      <c r="S146" s="65"/>
      <c r="T146" s="66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8" t="s">
        <v>132</v>
      </c>
      <c r="AU146" s="18" t="s">
        <v>86</v>
      </c>
    </row>
    <row r="147" spans="1:65" s="14" customFormat="1" ht="11.25">
      <c r="B147" s="202"/>
      <c r="C147" s="203"/>
      <c r="D147" s="183" t="s">
        <v>136</v>
      </c>
      <c r="E147" s="204" t="s">
        <v>20</v>
      </c>
      <c r="F147" s="205" t="s">
        <v>213</v>
      </c>
      <c r="G147" s="203"/>
      <c r="H147" s="204" t="s">
        <v>20</v>
      </c>
      <c r="I147" s="206"/>
      <c r="J147" s="203"/>
      <c r="K147" s="203"/>
      <c r="L147" s="207"/>
      <c r="M147" s="208"/>
      <c r="N147" s="209"/>
      <c r="O147" s="209"/>
      <c r="P147" s="209"/>
      <c r="Q147" s="209"/>
      <c r="R147" s="209"/>
      <c r="S147" s="209"/>
      <c r="T147" s="210"/>
      <c r="AT147" s="211" t="s">
        <v>136</v>
      </c>
      <c r="AU147" s="211" t="s">
        <v>86</v>
      </c>
      <c r="AV147" s="14" t="s">
        <v>22</v>
      </c>
      <c r="AW147" s="14" t="s">
        <v>37</v>
      </c>
      <c r="AX147" s="14" t="s">
        <v>76</v>
      </c>
      <c r="AY147" s="211" t="s">
        <v>121</v>
      </c>
    </row>
    <row r="148" spans="1:65" s="13" customFormat="1" ht="11.25">
      <c r="B148" s="191"/>
      <c r="C148" s="192"/>
      <c r="D148" s="183" t="s">
        <v>136</v>
      </c>
      <c r="E148" s="193" t="s">
        <v>20</v>
      </c>
      <c r="F148" s="194" t="s">
        <v>214</v>
      </c>
      <c r="G148" s="192"/>
      <c r="H148" s="195">
        <v>1065.42</v>
      </c>
      <c r="I148" s="196"/>
      <c r="J148" s="192"/>
      <c r="K148" s="192"/>
      <c r="L148" s="197"/>
      <c r="M148" s="198"/>
      <c r="N148" s="199"/>
      <c r="O148" s="199"/>
      <c r="P148" s="199"/>
      <c r="Q148" s="199"/>
      <c r="R148" s="199"/>
      <c r="S148" s="199"/>
      <c r="T148" s="200"/>
      <c r="AT148" s="201" t="s">
        <v>136</v>
      </c>
      <c r="AU148" s="201" t="s">
        <v>86</v>
      </c>
      <c r="AV148" s="13" t="s">
        <v>86</v>
      </c>
      <c r="AW148" s="13" t="s">
        <v>37</v>
      </c>
      <c r="AX148" s="13" t="s">
        <v>76</v>
      </c>
      <c r="AY148" s="201" t="s">
        <v>121</v>
      </c>
    </row>
    <row r="149" spans="1:65" s="2" customFormat="1" ht="16.5" customHeight="1">
      <c r="A149" s="35"/>
      <c r="B149" s="36"/>
      <c r="C149" s="212" t="s">
        <v>215</v>
      </c>
      <c r="D149" s="212" t="s">
        <v>216</v>
      </c>
      <c r="E149" s="213" t="s">
        <v>217</v>
      </c>
      <c r="F149" s="214" t="s">
        <v>218</v>
      </c>
      <c r="G149" s="215" t="s">
        <v>219</v>
      </c>
      <c r="H149" s="216">
        <v>2237.3820000000001</v>
      </c>
      <c r="I149" s="217"/>
      <c r="J149" s="218">
        <f>ROUND(I149*H149,2)</f>
        <v>0</v>
      </c>
      <c r="K149" s="214" t="s">
        <v>127</v>
      </c>
      <c r="L149" s="219"/>
      <c r="M149" s="220" t="s">
        <v>20</v>
      </c>
      <c r="N149" s="221" t="s">
        <v>47</v>
      </c>
      <c r="O149" s="65"/>
      <c r="P149" s="179">
        <f>O149*H149</f>
        <v>0</v>
      </c>
      <c r="Q149" s="179">
        <v>0</v>
      </c>
      <c r="R149" s="179">
        <f>Q149*H149</f>
        <v>0</v>
      </c>
      <c r="S149" s="179">
        <v>0</v>
      </c>
      <c r="T149" s="180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81" t="s">
        <v>179</v>
      </c>
      <c r="AT149" s="181" t="s">
        <v>216</v>
      </c>
      <c r="AU149" s="181" t="s">
        <v>86</v>
      </c>
      <c r="AY149" s="18" t="s">
        <v>121</v>
      </c>
      <c r="BE149" s="182">
        <f>IF(N149="základní",J149,0)</f>
        <v>0</v>
      </c>
      <c r="BF149" s="182">
        <f>IF(N149="snížená",J149,0)</f>
        <v>0</v>
      </c>
      <c r="BG149" s="182">
        <f>IF(N149="zákl. přenesená",J149,0)</f>
        <v>0</v>
      </c>
      <c r="BH149" s="182">
        <f>IF(N149="sníž. přenesená",J149,0)</f>
        <v>0</v>
      </c>
      <c r="BI149" s="182">
        <f>IF(N149="nulová",J149,0)</f>
        <v>0</v>
      </c>
      <c r="BJ149" s="18" t="s">
        <v>22</v>
      </c>
      <c r="BK149" s="182">
        <f>ROUND(I149*H149,2)</f>
        <v>0</v>
      </c>
      <c r="BL149" s="18" t="s">
        <v>128</v>
      </c>
      <c r="BM149" s="181" t="s">
        <v>220</v>
      </c>
    </row>
    <row r="150" spans="1:65" s="2" customFormat="1" ht="11.25">
      <c r="A150" s="35"/>
      <c r="B150" s="36"/>
      <c r="C150" s="37"/>
      <c r="D150" s="183" t="s">
        <v>130</v>
      </c>
      <c r="E150" s="37"/>
      <c r="F150" s="184" t="s">
        <v>218</v>
      </c>
      <c r="G150" s="37"/>
      <c r="H150" s="37"/>
      <c r="I150" s="185"/>
      <c r="J150" s="37"/>
      <c r="K150" s="37"/>
      <c r="L150" s="40"/>
      <c r="M150" s="186"/>
      <c r="N150" s="187"/>
      <c r="O150" s="65"/>
      <c r="P150" s="65"/>
      <c r="Q150" s="65"/>
      <c r="R150" s="65"/>
      <c r="S150" s="65"/>
      <c r="T150" s="66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8" t="s">
        <v>130</v>
      </c>
      <c r="AU150" s="18" t="s">
        <v>86</v>
      </c>
    </row>
    <row r="151" spans="1:65" s="13" customFormat="1" ht="11.25">
      <c r="B151" s="191"/>
      <c r="C151" s="192"/>
      <c r="D151" s="183" t="s">
        <v>136</v>
      </c>
      <c r="E151" s="192"/>
      <c r="F151" s="194" t="s">
        <v>221</v>
      </c>
      <c r="G151" s="192"/>
      <c r="H151" s="195">
        <v>2237.3820000000001</v>
      </c>
      <c r="I151" s="196"/>
      <c r="J151" s="192"/>
      <c r="K151" s="192"/>
      <c r="L151" s="197"/>
      <c r="M151" s="198"/>
      <c r="N151" s="199"/>
      <c r="O151" s="199"/>
      <c r="P151" s="199"/>
      <c r="Q151" s="199"/>
      <c r="R151" s="199"/>
      <c r="S151" s="199"/>
      <c r="T151" s="200"/>
      <c r="AT151" s="201" t="s">
        <v>136</v>
      </c>
      <c r="AU151" s="201" t="s">
        <v>86</v>
      </c>
      <c r="AV151" s="13" t="s">
        <v>86</v>
      </c>
      <c r="AW151" s="13" t="s">
        <v>4</v>
      </c>
      <c r="AX151" s="13" t="s">
        <v>22</v>
      </c>
      <c r="AY151" s="201" t="s">
        <v>121</v>
      </c>
    </row>
    <row r="152" spans="1:65" s="2" customFormat="1" ht="21.75" customHeight="1">
      <c r="A152" s="35"/>
      <c r="B152" s="36"/>
      <c r="C152" s="170" t="s">
        <v>222</v>
      </c>
      <c r="D152" s="170" t="s">
        <v>123</v>
      </c>
      <c r="E152" s="171" t="s">
        <v>223</v>
      </c>
      <c r="F152" s="172" t="s">
        <v>224</v>
      </c>
      <c r="G152" s="173" t="s">
        <v>167</v>
      </c>
      <c r="H152" s="174">
        <v>222.5</v>
      </c>
      <c r="I152" s="175"/>
      <c r="J152" s="176">
        <f>ROUND(I152*H152,2)</f>
        <v>0</v>
      </c>
      <c r="K152" s="172" t="s">
        <v>127</v>
      </c>
      <c r="L152" s="40"/>
      <c r="M152" s="177" t="s">
        <v>20</v>
      </c>
      <c r="N152" s="178" t="s">
        <v>47</v>
      </c>
      <c r="O152" s="65"/>
      <c r="P152" s="179">
        <f>O152*H152</f>
        <v>0</v>
      </c>
      <c r="Q152" s="179">
        <v>0</v>
      </c>
      <c r="R152" s="179">
        <f>Q152*H152</f>
        <v>0</v>
      </c>
      <c r="S152" s="179">
        <v>0</v>
      </c>
      <c r="T152" s="180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81" t="s">
        <v>128</v>
      </c>
      <c r="AT152" s="181" t="s">
        <v>123</v>
      </c>
      <c r="AU152" s="181" t="s">
        <v>86</v>
      </c>
      <c r="AY152" s="18" t="s">
        <v>121</v>
      </c>
      <c r="BE152" s="182">
        <f>IF(N152="základní",J152,0)</f>
        <v>0</v>
      </c>
      <c r="BF152" s="182">
        <f>IF(N152="snížená",J152,0)</f>
        <v>0</v>
      </c>
      <c r="BG152" s="182">
        <f>IF(N152="zákl. přenesená",J152,0)</f>
        <v>0</v>
      </c>
      <c r="BH152" s="182">
        <f>IF(N152="sníž. přenesená",J152,0)</f>
        <v>0</v>
      </c>
      <c r="BI152" s="182">
        <f>IF(N152="nulová",J152,0)</f>
        <v>0</v>
      </c>
      <c r="BJ152" s="18" t="s">
        <v>22</v>
      </c>
      <c r="BK152" s="182">
        <f>ROUND(I152*H152,2)</f>
        <v>0</v>
      </c>
      <c r="BL152" s="18" t="s">
        <v>128</v>
      </c>
      <c r="BM152" s="181" t="s">
        <v>225</v>
      </c>
    </row>
    <row r="153" spans="1:65" s="2" customFormat="1" ht="19.5">
      <c r="A153" s="35"/>
      <c r="B153" s="36"/>
      <c r="C153" s="37"/>
      <c r="D153" s="183" t="s">
        <v>130</v>
      </c>
      <c r="E153" s="37"/>
      <c r="F153" s="184" t="s">
        <v>226</v>
      </c>
      <c r="G153" s="37"/>
      <c r="H153" s="37"/>
      <c r="I153" s="185"/>
      <c r="J153" s="37"/>
      <c r="K153" s="37"/>
      <c r="L153" s="40"/>
      <c r="M153" s="186"/>
      <c r="N153" s="187"/>
      <c r="O153" s="65"/>
      <c r="P153" s="65"/>
      <c r="Q153" s="65"/>
      <c r="R153" s="65"/>
      <c r="S153" s="65"/>
      <c r="T153" s="66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8" t="s">
        <v>130</v>
      </c>
      <c r="AU153" s="18" t="s">
        <v>86</v>
      </c>
    </row>
    <row r="154" spans="1:65" s="2" customFormat="1" ht="11.25">
      <c r="A154" s="35"/>
      <c r="B154" s="36"/>
      <c r="C154" s="37"/>
      <c r="D154" s="188" t="s">
        <v>132</v>
      </c>
      <c r="E154" s="37"/>
      <c r="F154" s="189" t="s">
        <v>227</v>
      </c>
      <c r="G154" s="37"/>
      <c r="H154" s="37"/>
      <c r="I154" s="185"/>
      <c r="J154" s="37"/>
      <c r="K154" s="37"/>
      <c r="L154" s="40"/>
      <c r="M154" s="186"/>
      <c r="N154" s="187"/>
      <c r="O154" s="65"/>
      <c r="P154" s="65"/>
      <c r="Q154" s="65"/>
      <c r="R154" s="65"/>
      <c r="S154" s="65"/>
      <c r="T154" s="66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8" t="s">
        <v>132</v>
      </c>
      <c r="AU154" s="18" t="s">
        <v>86</v>
      </c>
    </row>
    <row r="155" spans="1:65" s="13" customFormat="1" ht="11.25">
      <c r="B155" s="191"/>
      <c r="C155" s="192"/>
      <c r="D155" s="183" t="s">
        <v>136</v>
      </c>
      <c r="E155" s="193" t="s">
        <v>20</v>
      </c>
      <c r="F155" s="194" t="s">
        <v>228</v>
      </c>
      <c r="G155" s="192"/>
      <c r="H155" s="195">
        <v>222.5</v>
      </c>
      <c r="I155" s="196"/>
      <c r="J155" s="192"/>
      <c r="K155" s="192"/>
      <c r="L155" s="197"/>
      <c r="M155" s="198"/>
      <c r="N155" s="199"/>
      <c r="O155" s="199"/>
      <c r="P155" s="199"/>
      <c r="Q155" s="199"/>
      <c r="R155" s="199"/>
      <c r="S155" s="199"/>
      <c r="T155" s="200"/>
      <c r="AT155" s="201" t="s">
        <v>136</v>
      </c>
      <c r="AU155" s="201" t="s">
        <v>86</v>
      </c>
      <c r="AV155" s="13" t="s">
        <v>86</v>
      </c>
      <c r="AW155" s="13" t="s">
        <v>37</v>
      </c>
      <c r="AX155" s="13" t="s">
        <v>76</v>
      </c>
      <c r="AY155" s="201" t="s">
        <v>121</v>
      </c>
    </row>
    <row r="156" spans="1:65" s="2" customFormat="1" ht="16.5" customHeight="1">
      <c r="A156" s="35"/>
      <c r="B156" s="36"/>
      <c r="C156" s="170" t="s">
        <v>229</v>
      </c>
      <c r="D156" s="170" t="s">
        <v>123</v>
      </c>
      <c r="E156" s="171" t="s">
        <v>230</v>
      </c>
      <c r="F156" s="172" t="s">
        <v>231</v>
      </c>
      <c r="G156" s="173" t="s">
        <v>219</v>
      </c>
      <c r="H156" s="174">
        <v>1975.14</v>
      </c>
      <c r="I156" s="175"/>
      <c r="J156" s="176">
        <f>ROUND(I156*H156,2)</f>
        <v>0</v>
      </c>
      <c r="K156" s="172" t="s">
        <v>127</v>
      </c>
      <c r="L156" s="40"/>
      <c r="M156" s="177" t="s">
        <v>20</v>
      </c>
      <c r="N156" s="178" t="s">
        <v>47</v>
      </c>
      <c r="O156" s="65"/>
      <c r="P156" s="179">
        <f>O156*H156</f>
        <v>0</v>
      </c>
      <c r="Q156" s="179">
        <v>0</v>
      </c>
      <c r="R156" s="179">
        <f>Q156*H156</f>
        <v>0</v>
      </c>
      <c r="S156" s="179">
        <v>0</v>
      </c>
      <c r="T156" s="180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81" t="s">
        <v>128</v>
      </c>
      <c r="AT156" s="181" t="s">
        <v>123</v>
      </c>
      <c r="AU156" s="181" t="s">
        <v>86</v>
      </c>
      <c r="AY156" s="18" t="s">
        <v>121</v>
      </c>
      <c r="BE156" s="182">
        <f>IF(N156="základní",J156,0)</f>
        <v>0</v>
      </c>
      <c r="BF156" s="182">
        <f>IF(N156="snížená",J156,0)</f>
        <v>0</v>
      </c>
      <c r="BG156" s="182">
        <f>IF(N156="zákl. přenesená",J156,0)</f>
        <v>0</v>
      </c>
      <c r="BH156" s="182">
        <f>IF(N156="sníž. přenesená",J156,0)</f>
        <v>0</v>
      </c>
      <c r="BI156" s="182">
        <f>IF(N156="nulová",J156,0)</f>
        <v>0</v>
      </c>
      <c r="BJ156" s="18" t="s">
        <v>22</v>
      </c>
      <c r="BK156" s="182">
        <f>ROUND(I156*H156,2)</f>
        <v>0</v>
      </c>
      <c r="BL156" s="18" t="s">
        <v>128</v>
      </c>
      <c r="BM156" s="181" t="s">
        <v>232</v>
      </c>
    </row>
    <row r="157" spans="1:65" s="2" customFormat="1" ht="11.25">
      <c r="A157" s="35"/>
      <c r="B157" s="36"/>
      <c r="C157" s="37"/>
      <c r="D157" s="183" t="s">
        <v>130</v>
      </c>
      <c r="E157" s="37"/>
      <c r="F157" s="184" t="s">
        <v>233</v>
      </c>
      <c r="G157" s="37"/>
      <c r="H157" s="37"/>
      <c r="I157" s="185"/>
      <c r="J157" s="37"/>
      <c r="K157" s="37"/>
      <c r="L157" s="40"/>
      <c r="M157" s="186"/>
      <c r="N157" s="187"/>
      <c r="O157" s="65"/>
      <c r="P157" s="65"/>
      <c r="Q157" s="65"/>
      <c r="R157" s="65"/>
      <c r="S157" s="65"/>
      <c r="T157" s="66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8" t="s">
        <v>130</v>
      </c>
      <c r="AU157" s="18" t="s">
        <v>86</v>
      </c>
    </row>
    <row r="158" spans="1:65" s="2" customFormat="1" ht="11.25">
      <c r="A158" s="35"/>
      <c r="B158" s="36"/>
      <c r="C158" s="37"/>
      <c r="D158" s="188" t="s">
        <v>132</v>
      </c>
      <c r="E158" s="37"/>
      <c r="F158" s="189" t="s">
        <v>234</v>
      </c>
      <c r="G158" s="37"/>
      <c r="H158" s="37"/>
      <c r="I158" s="185"/>
      <c r="J158" s="37"/>
      <c r="K158" s="37"/>
      <c r="L158" s="40"/>
      <c r="M158" s="186"/>
      <c r="N158" s="187"/>
      <c r="O158" s="65"/>
      <c r="P158" s="65"/>
      <c r="Q158" s="65"/>
      <c r="R158" s="65"/>
      <c r="S158" s="65"/>
      <c r="T158" s="66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8" t="s">
        <v>132</v>
      </c>
      <c r="AU158" s="18" t="s">
        <v>86</v>
      </c>
    </row>
    <row r="159" spans="1:65" s="13" customFormat="1" ht="11.25">
      <c r="B159" s="191"/>
      <c r="C159" s="192"/>
      <c r="D159" s="183" t="s">
        <v>136</v>
      </c>
      <c r="E159" s="193" t="s">
        <v>20</v>
      </c>
      <c r="F159" s="194" t="s">
        <v>235</v>
      </c>
      <c r="G159" s="192"/>
      <c r="H159" s="195">
        <v>1097.3</v>
      </c>
      <c r="I159" s="196"/>
      <c r="J159" s="192"/>
      <c r="K159" s="192"/>
      <c r="L159" s="197"/>
      <c r="M159" s="198"/>
      <c r="N159" s="199"/>
      <c r="O159" s="199"/>
      <c r="P159" s="199"/>
      <c r="Q159" s="199"/>
      <c r="R159" s="199"/>
      <c r="S159" s="199"/>
      <c r="T159" s="200"/>
      <c r="AT159" s="201" t="s">
        <v>136</v>
      </c>
      <c r="AU159" s="201" t="s">
        <v>86</v>
      </c>
      <c r="AV159" s="13" t="s">
        <v>86</v>
      </c>
      <c r="AW159" s="13" t="s">
        <v>37</v>
      </c>
      <c r="AX159" s="13" t="s">
        <v>76</v>
      </c>
      <c r="AY159" s="201" t="s">
        <v>121</v>
      </c>
    </row>
    <row r="160" spans="1:65" s="13" customFormat="1" ht="11.25">
      <c r="B160" s="191"/>
      <c r="C160" s="192"/>
      <c r="D160" s="183" t="s">
        <v>136</v>
      </c>
      <c r="E160" s="192"/>
      <c r="F160" s="194" t="s">
        <v>236</v>
      </c>
      <c r="G160" s="192"/>
      <c r="H160" s="195">
        <v>1975.14</v>
      </c>
      <c r="I160" s="196"/>
      <c r="J160" s="192"/>
      <c r="K160" s="192"/>
      <c r="L160" s="197"/>
      <c r="M160" s="198"/>
      <c r="N160" s="199"/>
      <c r="O160" s="199"/>
      <c r="P160" s="199"/>
      <c r="Q160" s="199"/>
      <c r="R160" s="199"/>
      <c r="S160" s="199"/>
      <c r="T160" s="200"/>
      <c r="AT160" s="201" t="s">
        <v>136</v>
      </c>
      <c r="AU160" s="201" t="s">
        <v>86</v>
      </c>
      <c r="AV160" s="13" t="s">
        <v>86</v>
      </c>
      <c r="AW160" s="13" t="s">
        <v>4</v>
      </c>
      <c r="AX160" s="13" t="s">
        <v>22</v>
      </c>
      <c r="AY160" s="201" t="s">
        <v>121</v>
      </c>
    </row>
    <row r="161" spans="1:65" s="2" customFormat="1" ht="21.75" customHeight="1">
      <c r="A161" s="35"/>
      <c r="B161" s="36"/>
      <c r="C161" s="170" t="s">
        <v>237</v>
      </c>
      <c r="D161" s="170" t="s">
        <v>123</v>
      </c>
      <c r="E161" s="171" t="s">
        <v>238</v>
      </c>
      <c r="F161" s="172" t="s">
        <v>239</v>
      </c>
      <c r="G161" s="173" t="s">
        <v>146</v>
      </c>
      <c r="H161" s="174">
        <v>1615</v>
      </c>
      <c r="I161" s="175"/>
      <c r="J161" s="176">
        <f>ROUND(I161*H161,2)</f>
        <v>0</v>
      </c>
      <c r="K161" s="172" t="s">
        <v>127</v>
      </c>
      <c r="L161" s="40"/>
      <c r="M161" s="177" t="s">
        <v>20</v>
      </c>
      <c r="N161" s="178" t="s">
        <v>47</v>
      </c>
      <c r="O161" s="65"/>
      <c r="P161" s="179">
        <f>O161*H161</f>
        <v>0</v>
      </c>
      <c r="Q161" s="179">
        <v>0</v>
      </c>
      <c r="R161" s="179">
        <f>Q161*H161</f>
        <v>0</v>
      </c>
      <c r="S161" s="179">
        <v>0</v>
      </c>
      <c r="T161" s="180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81" t="s">
        <v>128</v>
      </c>
      <c r="AT161" s="181" t="s">
        <v>123</v>
      </c>
      <c r="AU161" s="181" t="s">
        <v>86</v>
      </c>
      <c r="AY161" s="18" t="s">
        <v>121</v>
      </c>
      <c r="BE161" s="182">
        <f>IF(N161="základní",J161,0)</f>
        <v>0</v>
      </c>
      <c r="BF161" s="182">
        <f>IF(N161="snížená",J161,0)</f>
        <v>0</v>
      </c>
      <c r="BG161" s="182">
        <f>IF(N161="zákl. přenesená",J161,0)</f>
        <v>0</v>
      </c>
      <c r="BH161" s="182">
        <f>IF(N161="sníž. přenesená",J161,0)</f>
        <v>0</v>
      </c>
      <c r="BI161" s="182">
        <f>IF(N161="nulová",J161,0)</f>
        <v>0</v>
      </c>
      <c r="BJ161" s="18" t="s">
        <v>22</v>
      </c>
      <c r="BK161" s="182">
        <f>ROUND(I161*H161,2)</f>
        <v>0</v>
      </c>
      <c r="BL161" s="18" t="s">
        <v>128</v>
      </c>
      <c r="BM161" s="181" t="s">
        <v>240</v>
      </c>
    </row>
    <row r="162" spans="1:65" s="2" customFormat="1" ht="19.5">
      <c r="A162" s="35"/>
      <c r="B162" s="36"/>
      <c r="C162" s="37"/>
      <c r="D162" s="183" t="s">
        <v>130</v>
      </c>
      <c r="E162" s="37"/>
      <c r="F162" s="184" t="s">
        <v>241</v>
      </c>
      <c r="G162" s="37"/>
      <c r="H162" s="37"/>
      <c r="I162" s="185"/>
      <c r="J162" s="37"/>
      <c r="K162" s="37"/>
      <c r="L162" s="40"/>
      <c r="M162" s="186"/>
      <c r="N162" s="187"/>
      <c r="O162" s="65"/>
      <c r="P162" s="65"/>
      <c r="Q162" s="65"/>
      <c r="R162" s="65"/>
      <c r="S162" s="65"/>
      <c r="T162" s="66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8" t="s">
        <v>130</v>
      </c>
      <c r="AU162" s="18" t="s">
        <v>86</v>
      </c>
    </row>
    <row r="163" spans="1:65" s="2" customFormat="1" ht="11.25">
      <c r="A163" s="35"/>
      <c r="B163" s="36"/>
      <c r="C163" s="37"/>
      <c r="D163" s="188" t="s">
        <v>132</v>
      </c>
      <c r="E163" s="37"/>
      <c r="F163" s="189" t="s">
        <v>242</v>
      </c>
      <c r="G163" s="37"/>
      <c r="H163" s="37"/>
      <c r="I163" s="185"/>
      <c r="J163" s="37"/>
      <c r="K163" s="37"/>
      <c r="L163" s="40"/>
      <c r="M163" s="186"/>
      <c r="N163" s="187"/>
      <c r="O163" s="65"/>
      <c r="P163" s="65"/>
      <c r="Q163" s="65"/>
      <c r="R163" s="65"/>
      <c r="S163" s="65"/>
      <c r="T163" s="66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8" t="s">
        <v>132</v>
      </c>
      <c r="AU163" s="18" t="s">
        <v>86</v>
      </c>
    </row>
    <row r="164" spans="1:65" s="13" customFormat="1" ht="11.25">
      <c r="B164" s="191"/>
      <c r="C164" s="192"/>
      <c r="D164" s="183" t="s">
        <v>136</v>
      </c>
      <c r="E164" s="193" t="s">
        <v>20</v>
      </c>
      <c r="F164" s="194" t="s">
        <v>243</v>
      </c>
      <c r="G164" s="192"/>
      <c r="H164" s="195">
        <v>1615</v>
      </c>
      <c r="I164" s="196"/>
      <c r="J164" s="192"/>
      <c r="K164" s="192"/>
      <c r="L164" s="197"/>
      <c r="M164" s="198"/>
      <c r="N164" s="199"/>
      <c r="O164" s="199"/>
      <c r="P164" s="199"/>
      <c r="Q164" s="199"/>
      <c r="R164" s="199"/>
      <c r="S164" s="199"/>
      <c r="T164" s="200"/>
      <c r="AT164" s="201" t="s">
        <v>136</v>
      </c>
      <c r="AU164" s="201" t="s">
        <v>86</v>
      </c>
      <c r="AV164" s="13" t="s">
        <v>86</v>
      </c>
      <c r="AW164" s="13" t="s">
        <v>37</v>
      </c>
      <c r="AX164" s="13" t="s">
        <v>76</v>
      </c>
      <c r="AY164" s="201" t="s">
        <v>121</v>
      </c>
    </row>
    <row r="165" spans="1:65" s="2" customFormat="1" ht="37.9" customHeight="1">
      <c r="A165" s="35"/>
      <c r="B165" s="36"/>
      <c r="C165" s="170" t="s">
        <v>244</v>
      </c>
      <c r="D165" s="170" t="s">
        <v>123</v>
      </c>
      <c r="E165" s="171" t="s">
        <v>245</v>
      </c>
      <c r="F165" s="172" t="s">
        <v>246</v>
      </c>
      <c r="G165" s="173" t="s">
        <v>146</v>
      </c>
      <c r="H165" s="174">
        <v>1615</v>
      </c>
      <c r="I165" s="175"/>
      <c r="J165" s="176">
        <f>ROUND(I165*H165,2)</f>
        <v>0</v>
      </c>
      <c r="K165" s="172" t="s">
        <v>20</v>
      </c>
      <c r="L165" s="40"/>
      <c r="M165" s="177" t="s">
        <v>20</v>
      </c>
      <c r="N165" s="178" t="s">
        <v>47</v>
      </c>
      <c r="O165" s="65"/>
      <c r="P165" s="179">
        <f>O165*H165</f>
        <v>0</v>
      </c>
      <c r="Q165" s="179">
        <v>0</v>
      </c>
      <c r="R165" s="179">
        <f>Q165*H165</f>
        <v>0</v>
      </c>
      <c r="S165" s="179">
        <v>0</v>
      </c>
      <c r="T165" s="180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81" t="s">
        <v>128</v>
      </c>
      <c r="AT165" s="181" t="s">
        <v>123</v>
      </c>
      <c r="AU165" s="181" t="s">
        <v>86</v>
      </c>
      <c r="AY165" s="18" t="s">
        <v>121</v>
      </c>
      <c r="BE165" s="182">
        <f>IF(N165="základní",J165,0)</f>
        <v>0</v>
      </c>
      <c r="BF165" s="182">
        <f>IF(N165="snížená",J165,0)</f>
        <v>0</v>
      </c>
      <c r="BG165" s="182">
        <f>IF(N165="zákl. přenesená",J165,0)</f>
        <v>0</v>
      </c>
      <c r="BH165" s="182">
        <f>IF(N165="sníž. přenesená",J165,0)</f>
        <v>0</v>
      </c>
      <c r="BI165" s="182">
        <f>IF(N165="nulová",J165,0)</f>
        <v>0</v>
      </c>
      <c r="BJ165" s="18" t="s">
        <v>22</v>
      </c>
      <c r="BK165" s="182">
        <f>ROUND(I165*H165,2)</f>
        <v>0</v>
      </c>
      <c r="BL165" s="18" t="s">
        <v>128</v>
      </c>
      <c r="BM165" s="181" t="s">
        <v>247</v>
      </c>
    </row>
    <row r="166" spans="1:65" s="2" customFormat="1" ht="19.5">
      <c r="A166" s="35"/>
      <c r="B166" s="36"/>
      <c r="C166" s="37"/>
      <c r="D166" s="183" t="s">
        <v>130</v>
      </c>
      <c r="E166" s="37"/>
      <c r="F166" s="184" t="s">
        <v>246</v>
      </c>
      <c r="G166" s="37"/>
      <c r="H166" s="37"/>
      <c r="I166" s="185"/>
      <c r="J166" s="37"/>
      <c r="K166" s="37"/>
      <c r="L166" s="40"/>
      <c r="M166" s="186"/>
      <c r="N166" s="187"/>
      <c r="O166" s="65"/>
      <c r="P166" s="65"/>
      <c r="Q166" s="65"/>
      <c r="R166" s="65"/>
      <c r="S166" s="65"/>
      <c r="T166" s="66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8" t="s">
        <v>130</v>
      </c>
      <c r="AU166" s="18" t="s">
        <v>86</v>
      </c>
    </row>
    <row r="167" spans="1:65" s="13" customFormat="1" ht="11.25">
      <c r="B167" s="191"/>
      <c r="C167" s="192"/>
      <c r="D167" s="183" t="s">
        <v>136</v>
      </c>
      <c r="E167" s="193" t="s">
        <v>20</v>
      </c>
      <c r="F167" s="194" t="s">
        <v>248</v>
      </c>
      <c r="G167" s="192"/>
      <c r="H167" s="195">
        <v>1615</v>
      </c>
      <c r="I167" s="196"/>
      <c r="J167" s="192"/>
      <c r="K167" s="192"/>
      <c r="L167" s="197"/>
      <c r="M167" s="198"/>
      <c r="N167" s="199"/>
      <c r="O167" s="199"/>
      <c r="P167" s="199"/>
      <c r="Q167" s="199"/>
      <c r="R167" s="199"/>
      <c r="S167" s="199"/>
      <c r="T167" s="200"/>
      <c r="AT167" s="201" t="s">
        <v>136</v>
      </c>
      <c r="AU167" s="201" t="s">
        <v>86</v>
      </c>
      <c r="AV167" s="13" t="s">
        <v>86</v>
      </c>
      <c r="AW167" s="13" t="s">
        <v>37</v>
      </c>
      <c r="AX167" s="13" t="s">
        <v>76</v>
      </c>
      <c r="AY167" s="201" t="s">
        <v>121</v>
      </c>
    </row>
    <row r="168" spans="1:65" s="2" customFormat="1" ht="16.5" customHeight="1">
      <c r="A168" s="35"/>
      <c r="B168" s="36"/>
      <c r="C168" s="212" t="s">
        <v>249</v>
      </c>
      <c r="D168" s="212" t="s">
        <v>216</v>
      </c>
      <c r="E168" s="213" t="s">
        <v>250</v>
      </c>
      <c r="F168" s="214" t="s">
        <v>251</v>
      </c>
      <c r="G168" s="215" t="s">
        <v>252</v>
      </c>
      <c r="H168" s="216">
        <v>40.375</v>
      </c>
      <c r="I168" s="217"/>
      <c r="J168" s="218">
        <f>ROUND(I168*H168,2)</f>
        <v>0</v>
      </c>
      <c r="K168" s="214" t="s">
        <v>127</v>
      </c>
      <c r="L168" s="219"/>
      <c r="M168" s="220" t="s">
        <v>20</v>
      </c>
      <c r="N168" s="221" t="s">
        <v>47</v>
      </c>
      <c r="O168" s="65"/>
      <c r="P168" s="179">
        <f>O168*H168</f>
        <v>0</v>
      </c>
      <c r="Q168" s="179">
        <v>1E-3</v>
      </c>
      <c r="R168" s="179">
        <f>Q168*H168</f>
        <v>4.0375000000000001E-2</v>
      </c>
      <c r="S168" s="179">
        <v>0</v>
      </c>
      <c r="T168" s="180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81" t="s">
        <v>179</v>
      </c>
      <c r="AT168" s="181" t="s">
        <v>216</v>
      </c>
      <c r="AU168" s="181" t="s">
        <v>86</v>
      </c>
      <c r="AY168" s="18" t="s">
        <v>121</v>
      </c>
      <c r="BE168" s="182">
        <f>IF(N168="základní",J168,0)</f>
        <v>0</v>
      </c>
      <c r="BF168" s="182">
        <f>IF(N168="snížená",J168,0)</f>
        <v>0</v>
      </c>
      <c r="BG168" s="182">
        <f>IF(N168="zákl. přenesená",J168,0)</f>
        <v>0</v>
      </c>
      <c r="BH168" s="182">
        <f>IF(N168="sníž. přenesená",J168,0)</f>
        <v>0</v>
      </c>
      <c r="BI168" s="182">
        <f>IF(N168="nulová",J168,0)</f>
        <v>0</v>
      </c>
      <c r="BJ168" s="18" t="s">
        <v>22</v>
      </c>
      <c r="BK168" s="182">
        <f>ROUND(I168*H168,2)</f>
        <v>0</v>
      </c>
      <c r="BL168" s="18" t="s">
        <v>128</v>
      </c>
      <c r="BM168" s="181" t="s">
        <v>253</v>
      </c>
    </row>
    <row r="169" spans="1:65" s="2" customFormat="1" ht="11.25">
      <c r="A169" s="35"/>
      <c r="B169" s="36"/>
      <c r="C169" s="37"/>
      <c r="D169" s="183" t="s">
        <v>130</v>
      </c>
      <c r="E169" s="37"/>
      <c r="F169" s="184" t="s">
        <v>251</v>
      </c>
      <c r="G169" s="37"/>
      <c r="H169" s="37"/>
      <c r="I169" s="185"/>
      <c r="J169" s="37"/>
      <c r="K169" s="37"/>
      <c r="L169" s="40"/>
      <c r="M169" s="186"/>
      <c r="N169" s="187"/>
      <c r="O169" s="65"/>
      <c r="P169" s="65"/>
      <c r="Q169" s="65"/>
      <c r="R169" s="65"/>
      <c r="S169" s="65"/>
      <c r="T169" s="66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8" t="s">
        <v>130</v>
      </c>
      <c r="AU169" s="18" t="s">
        <v>86</v>
      </c>
    </row>
    <row r="170" spans="1:65" s="13" customFormat="1" ht="11.25">
      <c r="B170" s="191"/>
      <c r="C170" s="192"/>
      <c r="D170" s="183" t="s">
        <v>136</v>
      </c>
      <c r="E170" s="192"/>
      <c r="F170" s="194" t="s">
        <v>254</v>
      </c>
      <c r="G170" s="192"/>
      <c r="H170" s="195">
        <v>40.375</v>
      </c>
      <c r="I170" s="196"/>
      <c r="J170" s="192"/>
      <c r="K170" s="192"/>
      <c r="L170" s="197"/>
      <c r="M170" s="198"/>
      <c r="N170" s="199"/>
      <c r="O170" s="199"/>
      <c r="P170" s="199"/>
      <c r="Q170" s="199"/>
      <c r="R170" s="199"/>
      <c r="S170" s="199"/>
      <c r="T170" s="200"/>
      <c r="AT170" s="201" t="s">
        <v>136</v>
      </c>
      <c r="AU170" s="201" t="s">
        <v>86</v>
      </c>
      <c r="AV170" s="13" t="s">
        <v>86</v>
      </c>
      <c r="AW170" s="13" t="s">
        <v>4</v>
      </c>
      <c r="AX170" s="13" t="s">
        <v>22</v>
      </c>
      <c r="AY170" s="201" t="s">
        <v>121</v>
      </c>
    </row>
    <row r="171" spans="1:65" s="2" customFormat="1" ht="16.5" customHeight="1">
      <c r="A171" s="35"/>
      <c r="B171" s="36"/>
      <c r="C171" s="170" t="s">
        <v>255</v>
      </c>
      <c r="D171" s="170" t="s">
        <v>123</v>
      </c>
      <c r="E171" s="171" t="s">
        <v>256</v>
      </c>
      <c r="F171" s="172" t="s">
        <v>257</v>
      </c>
      <c r="G171" s="173" t="s">
        <v>146</v>
      </c>
      <c r="H171" s="174">
        <v>1776.5</v>
      </c>
      <c r="I171" s="175"/>
      <c r="J171" s="176">
        <f>ROUND(I171*H171,2)</f>
        <v>0</v>
      </c>
      <c r="K171" s="172" t="s">
        <v>127</v>
      </c>
      <c r="L171" s="40"/>
      <c r="M171" s="177" t="s">
        <v>20</v>
      </c>
      <c r="N171" s="178" t="s">
        <v>47</v>
      </c>
      <c r="O171" s="65"/>
      <c r="P171" s="179">
        <f>O171*H171</f>
        <v>0</v>
      </c>
      <c r="Q171" s="179">
        <v>0</v>
      </c>
      <c r="R171" s="179">
        <f>Q171*H171</f>
        <v>0</v>
      </c>
      <c r="S171" s="179">
        <v>0</v>
      </c>
      <c r="T171" s="180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81" t="s">
        <v>128</v>
      </c>
      <c r="AT171" s="181" t="s">
        <v>123</v>
      </c>
      <c r="AU171" s="181" t="s">
        <v>86</v>
      </c>
      <c r="AY171" s="18" t="s">
        <v>121</v>
      </c>
      <c r="BE171" s="182">
        <f>IF(N171="základní",J171,0)</f>
        <v>0</v>
      </c>
      <c r="BF171" s="182">
        <f>IF(N171="snížená",J171,0)</f>
        <v>0</v>
      </c>
      <c r="BG171" s="182">
        <f>IF(N171="zákl. přenesená",J171,0)</f>
        <v>0</v>
      </c>
      <c r="BH171" s="182">
        <f>IF(N171="sníž. přenesená",J171,0)</f>
        <v>0</v>
      </c>
      <c r="BI171" s="182">
        <f>IF(N171="nulová",J171,0)</f>
        <v>0</v>
      </c>
      <c r="BJ171" s="18" t="s">
        <v>22</v>
      </c>
      <c r="BK171" s="182">
        <f>ROUND(I171*H171,2)</f>
        <v>0</v>
      </c>
      <c r="BL171" s="18" t="s">
        <v>128</v>
      </c>
      <c r="BM171" s="181" t="s">
        <v>258</v>
      </c>
    </row>
    <row r="172" spans="1:65" s="2" customFormat="1" ht="11.25">
      <c r="A172" s="35"/>
      <c r="B172" s="36"/>
      <c r="C172" s="37"/>
      <c r="D172" s="183" t="s">
        <v>130</v>
      </c>
      <c r="E172" s="37"/>
      <c r="F172" s="184" t="s">
        <v>259</v>
      </c>
      <c r="G172" s="37"/>
      <c r="H172" s="37"/>
      <c r="I172" s="185"/>
      <c r="J172" s="37"/>
      <c r="K172" s="37"/>
      <c r="L172" s="40"/>
      <c r="M172" s="186"/>
      <c r="N172" s="187"/>
      <c r="O172" s="65"/>
      <c r="P172" s="65"/>
      <c r="Q172" s="65"/>
      <c r="R172" s="65"/>
      <c r="S172" s="65"/>
      <c r="T172" s="66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8" t="s">
        <v>130</v>
      </c>
      <c r="AU172" s="18" t="s">
        <v>86</v>
      </c>
    </row>
    <row r="173" spans="1:65" s="2" customFormat="1" ht="11.25">
      <c r="A173" s="35"/>
      <c r="B173" s="36"/>
      <c r="C173" s="37"/>
      <c r="D173" s="188" t="s">
        <v>132</v>
      </c>
      <c r="E173" s="37"/>
      <c r="F173" s="189" t="s">
        <v>260</v>
      </c>
      <c r="G173" s="37"/>
      <c r="H173" s="37"/>
      <c r="I173" s="185"/>
      <c r="J173" s="37"/>
      <c r="K173" s="37"/>
      <c r="L173" s="40"/>
      <c r="M173" s="186"/>
      <c r="N173" s="187"/>
      <c r="O173" s="65"/>
      <c r="P173" s="65"/>
      <c r="Q173" s="65"/>
      <c r="R173" s="65"/>
      <c r="S173" s="65"/>
      <c r="T173" s="66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8" t="s">
        <v>132</v>
      </c>
      <c r="AU173" s="18" t="s">
        <v>86</v>
      </c>
    </row>
    <row r="174" spans="1:65" s="13" customFormat="1" ht="11.25">
      <c r="B174" s="191"/>
      <c r="C174" s="192"/>
      <c r="D174" s="183" t="s">
        <v>136</v>
      </c>
      <c r="E174" s="193" t="s">
        <v>20</v>
      </c>
      <c r="F174" s="194" t="s">
        <v>261</v>
      </c>
      <c r="G174" s="192"/>
      <c r="H174" s="195">
        <v>1776.5</v>
      </c>
      <c r="I174" s="196"/>
      <c r="J174" s="192"/>
      <c r="K174" s="192"/>
      <c r="L174" s="197"/>
      <c r="M174" s="198"/>
      <c r="N174" s="199"/>
      <c r="O174" s="199"/>
      <c r="P174" s="199"/>
      <c r="Q174" s="199"/>
      <c r="R174" s="199"/>
      <c r="S174" s="199"/>
      <c r="T174" s="200"/>
      <c r="AT174" s="201" t="s">
        <v>136</v>
      </c>
      <c r="AU174" s="201" t="s">
        <v>86</v>
      </c>
      <c r="AV174" s="13" t="s">
        <v>86</v>
      </c>
      <c r="AW174" s="13" t="s">
        <v>37</v>
      </c>
      <c r="AX174" s="13" t="s">
        <v>76</v>
      </c>
      <c r="AY174" s="201" t="s">
        <v>121</v>
      </c>
    </row>
    <row r="175" spans="1:65" s="2" customFormat="1" ht="16.5" customHeight="1">
      <c r="A175" s="35"/>
      <c r="B175" s="36"/>
      <c r="C175" s="170" t="s">
        <v>262</v>
      </c>
      <c r="D175" s="170" t="s">
        <v>123</v>
      </c>
      <c r="E175" s="171" t="s">
        <v>263</v>
      </c>
      <c r="F175" s="172" t="s">
        <v>264</v>
      </c>
      <c r="G175" s="173" t="s">
        <v>146</v>
      </c>
      <c r="H175" s="174">
        <v>7813.08</v>
      </c>
      <c r="I175" s="175"/>
      <c r="J175" s="176">
        <f>ROUND(I175*H175,2)</f>
        <v>0</v>
      </c>
      <c r="K175" s="172" t="s">
        <v>127</v>
      </c>
      <c r="L175" s="40"/>
      <c r="M175" s="177" t="s">
        <v>20</v>
      </c>
      <c r="N175" s="178" t="s">
        <v>47</v>
      </c>
      <c r="O175" s="65"/>
      <c r="P175" s="179">
        <f>O175*H175</f>
        <v>0</v>
      </c>
      <c r="Q175" s="179">
        <v>0</v>
      </c>
      <c r="R175" s="179">
        <f>Q175*H175</f>
        <v>0</v>
      </c>
      <c r="S175" s="179">
        <v>0</v>
      </c>
      <c r="T175" s="180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81" t="s">
        <v>128</v>
      </c>
      <c r="AT175" s="181" t="s">
        <v>123</v>
      </c>
      <c r="AU175" s="181" t="s">
        <v>86</v>
      </c>
      <c r="AY175" s="18" t="s">
        <v>121</v>
      </c>
      <c r="BE175" s="182">
        <f>IF(N175="základní",J175,0)</f>
        <v>0</v>
      </c>
      <c r="BF175" s="182">
        <f>IF(N175="snížená",J175,0)</f>
        <v>0</v>
      </c>
      <c r="BG175" s="182">
        <f>IF(N175="zákl. přenesená",J175,0)</f>
        <v>0</v>
      </c>
      <c r="BH175" s="182">
        <f>IF(N175="sníž. přenesená",J175,0)</f>
        <v>0</v>
      </c>
      <c r="BI175" s="182">
        <f>IF(N175="nulová",J175,0)</f>
        <v>0</v>
      </c>
      <c r="BJ175" s="18" t="s">
        <v>22</v>
      </c>
      <c r="BK175" s="182">
        <f>ROUND(I175*H175,2)</f>
        <v>0</v>
      </c>
      <c r="BL175" s="18" t="s">
        <v>128</v>
      </c>
      <c r="BM175" s="181" t="s">
        <v>265</v>
      </c>
    </row>
    <row r="176" spans="1:65" s="2" customFormat="1" ht="11.25">
      <c r="A176" s="35"/>
      <c r="B176" s="36"/>
      <c r="C176" s="37"/>
      <c r="D176" s="183" t="s">
        <v>130</v>
      </c>
      <c r="E176" s="37"/>
      <c r="F176" s="184" t="s">
        <v>266</v>
      </c>
      <c r="G176" s="37"/>
      <c r="H176" s="37"/>
      <c r="I176" s="185"/>
      <c r="J176" s="37"/>
      <c r="K176" s="37"/>
      <c r="L176" s="40"/>
      <c r="M176" s="186"/>
      <c r="N176" s="187"/>
      <c r="O176" s="65"/>
      <c r="P176" s="65"/>
      <c r="Q176" s="65"/>
      <c r="R176" s="65"/>
      <c r="S176" s="65"/>
      <c r="T176" s="66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8" t="s">
        <v>130</v>
      </c>
      <c r="AU176" s="18" t="s">
        <v>86</v>
      </c>
    </row>
    <row r="177" spans="1:65" s="2" customFormat="1" ht="11.25">
      <c r="A177" s="35"/>
      <c r="B177" s="36"/>
      <c r="C177" s="37"/>
      <c r="D177" s="188" t="s">
        <v>132</v>
      </c>
      <c r="E177" s="37"/>
      <c r="F177" s="189" t="s">
        <v>267</v>
      </c>
      <c r="G177" s="37"/>
      <c r="H177" s="37"/>
      <c r="I177" s="185"/>
      <c r="J177" s="37"/>
      <c r="K177" s="37"/>
      <c r="L177" s="40"/>
      <c r="M177" s="186"/>
      <c r="N177" s="187"/>
      <c r="O177" s="65"/>
      <c r="P177" s="65"/>
      <c r="Q177" s="65"/>
      <c r="R177" s="65"/>
      <c r="S177" s="65"/>
      <c r="T177" s="66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8" t="s">
        <v>132</v>
      </c>
      <c r="AU177" s="18" t="s">
        <v>86</v>
      </c>
    </row>
    <row r="178" spans="1:65" s="13" customFormat="1" ht="11.25">
      <c r="B178" s="191"/>
      <c r="C178" s="192"/>
      <c r="D178" s="183" t="s">
        <v>136</v>
      </c>
      <c r="E178" s="193" t="s">
        <v>20</v>
      </c>
      <c r="F178" s="194" t="s">
        <v>268</v>
      </c>
      <c r="G178" s="192"/>
      <c r="H178" s="195">
        <v>7813.08</v>
      </c>
      <c r="I178" s="196"/>
      <c r="J178" s="192"/>
      <c r="K178" s="192"/>
      <c r="L178" s="197"/>
      <c r="M178" s="198"/>
      <c r="N178" s="199"/>
      <c r="O178" s="199"/>
      <c r="P178" s="199"/>
      <c r="Q178" s="199"/>
      <c r="R178" s="199"/>
      <c r="S178" s="199"/>
      <c r="T178" s="200"/>
      <c r="AT178" s="201" t="s">
        <v>136</v>
      </c>
      <c r="AU178" s="201" t="s">
        <v>86</v>
      </c>
      <c r="AV178" s="13" t="s">
        <v>86</v>
      </c>
      <c r="AW178" s="13" t="s">
        <v>37</v>
      </c>
      <c r="AX178" s="13" t="s">
        <v>76</v>
      </c>
      <c r="AY178" s="201" t="s">
        <v>121</v>
      </c>
    </row>
    <row r="179" spans="1:65" s="2" customFormat="1" ht="16.5" customHeight="1">
      <c r="A179" s="35"/>
      <c r="B179" s="36"/>
      <c r="C179" s="170" t="s">
        <v>7</v>
      </c>
      <c r="D179" s="170" t="s">
        <v>123</v>
      </c>
      <c r="E179" s="171" t="s">
        <v>269</v>
      </c>
      <c r="F179" s="172" t="s">
        <v>270</v>
      </c>
      <c r="G179" s="173" t="s">
        <v>126</v>
      </c>
      <c r="H179" s="174">
        <v>24</v>
      </c>
      <c r="I179" s="175"/>
      <c r="J179" s="176">
        <f>ROUND(I179*H179,2)</f>
        <v>0</v>
      </c>
      <c r="K179" s="172" t="s">
        <v>20</v>
      </c>
      <c r="L179" s="40"/>
      <c r="M179" s="177" t="s">
        <v>20</v>
      </c>
      <c r="N179" s="178" t="s">
        <v>47</v>
      </c>
      <c r="O179" s="65"/>
      <c r="P179" s="179">
        <f>O179*H179</f>
        <v>0</v>
      </c>
      <c r="Q179" s="179">
        <v>0</v>
      </c>
      <c r="R179" s="179">
        <f>Q179*H179</f>
        <v>0</v>
      </c>
      <c r="S179" s="179">
        <v>0</v>
      </c>
      <c r="T179" s="180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181" t="s">
        <v>128</v>
      </c>
      <c r="AT179" s="181" t="s">
        <v>123</v>
      </c>
      <c r="AU179" s="181" t="s">
        <v>86</v>
      </c>
      <c r="AY179" s="18" t="s">
        <v>121</v>
      </c>
      <c r="BE179" s="182">
        <f>IF(N179="základní",J179,0)</f>
        <v>0</v>
      </c>
      <c r="BF179" s="182">
        <f>IF(N179="snížená",J179,0)</f>
        <v>0</v>
      </c>
      <c r="BG179" s="182">
        <f>IF(N179="zákl. přenesená",J179,0)</f>
        <v>0</v>
      </c>
      <c r="BH179" s="182">
        <f>IF(N179="sníž. přenesená",J179,0)</f>
        <v>0</v>
      </c>
      <c r="BI179" s="182">
        <f>IF(N179="nulová",J179,0)</f>
        <v>0</v>
      </c>
      <c r="BJ179" s="18" t="s">
        <v>22</v>
      </c>
      <c r="BK179" s="182">
        <f>ROUND(I179*H179,2)</f>
        <v>0</v>
      </c>
      <c r="BL179" s="18" t="s">
        <v>128</v>
      </c>
      <c r="BM179" s="181" t="s">
        <v>271</v>
      </c>
    </row>
    <row r="180" spans="1:65" s="2" customFormat="1" ht="11.25">
      <c r="A180" s="35"/>
      <c r="B180" s="36"/>
      <c r="C180" s="37"/>
      <c r="D180" s="183" t="s">
        <v>130</v>
      </c>
      <c r="E180" s="37"/>
      <c r="F180" s="184" t="s">
        <v>272</v>
      </c>
      <c r="G180" s="37"/>
      <c r="H180" s="37"/>
      <c r="I180" s="185"/>
      <c r="J180" s="37"/>
      <c r="K180" s="37"/>
      <c r="L180" s="40"/>
      <c r="M180" s="186"/>
      <c r="N180" s="187"/>
      <c r="O180" s="65"/>
      <c r="P180" s="65"/>
      <c r="Q180" s="65"/>
      <c r="R180" s="65"/>
      <c r="S180" s="65"/>
      <c r="T180" s="66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8" t="s">
        <v>130</v>
      </c>
      <c r="AU180" s="18" t="s">
        <v>86</v>
      </c>
    </row>
    <row r="181" spans="1:65" s="2" customFormat="1" ht="68.25">
      <c r="A181" s="35"/>
      <c r="B181" s="36"/>
      <c r="C181" s="37"/>
      <c r="D181" s="183" t="s">
        <v>134</v>
      </c>
      <c r="E181" s="37"/>
      <c r="F181" s="190" t="s">
        <v>273</v>
      </c>
      <c r="G181" s="37"/>
      <c r="H181" s="37"/>
      <c r="I181" s="185"/>
      <c r="J181" s="37"/>
      <c r="K181" s="37"/>
      <c r="L181" s="40"/>
      <c r="M181" s="186"/>
      <c r="N181" s="187"/>
      <c r="O181" s="65"/>
      <c r="P181" s="65"/>
      <c r="Q181" s="65"/>
      <c r="R181" s="65"/>
      <c r="S181" s="65"/>
      <c r="T181" s="66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8" t="s">
        <v>134</v>
      </c>
      <c r="AU181" s="18" t="s">
        <v>86</v>
      </c>
    </row>
    <row r="182" spans="1:65" s="13" customFormat="1" ht="11.25">
      <c r="B182" s="191"/>
      <c r="C182" s="192"/>
      <c r="D182" s="183" t="s">
        <v>136</v>
      </c>
      <c r="E182" s="193" t="s">
        <v>20</v>
      </c>
      <c r="F182" s="194" t="s">
        <v>274</v>
      </c>
      <c r="G182" s="192"/>
      <c r="H182" s="195">
        <v>24</v>
      </c>
      <c r="I182" s="196"/>
      <c r="J182" s="192"/>
      <c r="K182" s="192"/>
      <c r="L182" s="197"/>
      <c r="M182" s="198"/>
      <c r="N182" s="199"/>
      <c r="O182" s="199"/>
      <c r="P182" s="199"/>
      <c r="Q182" s="199"/>
      <c r="R182" s="199"/>
      <c r="S182" s="199"/>
      <c r="T182" s="200"/>
      <c r="AT182" s="201" t="s">
        <v>136</v>
      </c>
      <c r="AU182" s="201" t="s">
        <v>86</v>
      </c>
      <c r="AV182" s="13" t="s">
        <v>86</v>
      </c>
      <c r="AW182" s="13" t="s">
        <v>37</v>
      </c>
      <c r="AX182" s="13" t="s">
        <v>76</v>
      </c>
      <c r="AY182" s="201" t="s">
        <v>121</v>
      </c>
    </row>
    <row r="183" spans="1:65" s="12" customFormat="1" ht="22.9" customHeight="1">
      <c r="B183" s="154"/>
      <c r="C183" s="155"/>
      <c r="D183" s="156" t="s">
        <v>75</v>
      </c>
      <c r="E183" s="168" t="s">
        <v>157</v>
      </c>
      <c r="F183" s="168" t="s">
        <v>275</v>
      </c>
      <c r="G183" s="155"/>
      <c r="H183" s="155"/>
      <c r="I183" s="158"/>
      <c r="J183" s="169">
        <f>BK183</f>
        <v>0</v>
      </c>
      <c r="K183" s="155"/>
      <c r="L183" s="160"/>
      <c r="M183" s="161"/>
      <c r="N183" s="162"/>
      <c r="O183" s="162"/>
      <c r="P183" s="163">
        <f>SUM(P184:P218)</f>
        <v>0</v>
      </c>
      <c r="Q183" s="162"/>
      <c r="R183" s="163">
        <f>SUM(R184:R218)</f>
        <v>359.61400000000003</v>
      </c>
      <c r="S183" s="162"/>
      <c r="T183" s="164">
        <f>SUM(T184:T218)</f>
        <v>0</v>
      </c>
      <c r="AR183" s="165" t="s">
        <v>22</v>
      </c>
      <c r="AT183" s="166" t="s">
        <v>75</v>
      </c>
      <c r="AU183" s="166" t="s">
        <v>22</v>
      </c>
      <c r="AY183" s="165" t="s">
        <v>121</v>
      </c>
      <c r="BK183" s="167">
        <f>SUM(BK184:BK218)</f>
        <v>0</v>
      </c>
    </row>
    <row r="184" spans="1:65" s="2" customFormat="1" ht="24.2" customHeight="1">
      <c r="A184" s="35"/>
      <c r="B184" s="36"/>
      <c r="C184" s="170" t="s">
        <v>276</v>
      </c>
      <c r="D184" s="170" t="s">
        <v>123</v>
      </c>
      <c r="E184" s="171" t="s">
        <v>277</v>
      </c>
      <c r="F184" s="172" t="s">
        <v>278</v>
      </c>
      <c r="G184" s="173" t="s">
        <v>146</v>
      </c>
      <c r="H184" s="174">
        <v>7102.8</v>
      </c>
      <c r="I184" s="175"/>
      <c r="J184" s="176">
        <f>ROUND(I184*H184,2)</f>
        <v>0</v>
      </c>
      <c r="K184" s="172" t="s">
        <v>127</v>
      </c>
      <c r="L184" s="40"/>
      <c r="M184" s="177" t="s">
        <v>20</v>
      </c>
      <c r="N184" s="178" t="s">
        <v>47</v>
      </c>
      <c r="O184" s="65"/>
      <c r="P184" s="179">
        <f>O184*H184</f>
        <v>0</v>
      </c>
      <c r="Q184" s="179">
        <v>0</v>
      </c>
      <c r="R184" s="179">
        <f>Q184*H184</f>
        <v>0</v>
      </c>
      <c r="S184" s="179">
        <v>0</v>
      </c>
      <c r="T184" s="180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81" t="s">
        <v>128</v>
      </c>
      <c r="AT184" s="181" t="s">
        <v>123</v>
      </c>
      <c r="AU184" s="181" t="s">
        <v>86</v>
      </c>
      <c r="AY184" s="18" t="s">
        <v>121</v>
      </c>
      <c r="BE184" s="182">
        <f>IF(N184="základní",J184,0)</f>
        <v>0</v>
      </c>
      <c r="BF184" s="182">
        <f>IF(N184="snížená",J184,0)</f>
        <v>0</v>
      </c>
      <c r="BG184" s="182">
        <f>IF(N184="zákl. přenesená",J184,0)</f>
        <v>0</v>
      </c>
      <c r="BH184" s="182">
        <f>IF(N184="sníž. přenesená",J184,0)</f>
        <v>0</v>
      </c>
      <c r="BI184" s="182">
        <f>IF(N184="nulová",J184,0)</f>
        <v>0</v>
      </c>
      <c r="BJ184" s="18" t="s">
        <v>22</v>
      </c>
      <c r="BK184" s="182">
        <f>ROUND(I184*H184,2)</f>
        <v>0</v>
      </c>
      <c r="BL184" s="18" t="s">
        <v>128</v>
      </c>
      <c r="BM184" s="181" t="s">
        <v>279</v>
      </c>
    </row>
    <row r="185" spans="1:65" s="2" customFormat="1" ht="19.5">
      <c r="A185" s="35"/>
      <c r="B185" s="36"/>
      <c r="C185" s="37"/>
      <c r="D185" s="183" t="s">
        <v>130</v>
      </c>
      <c r="E185" s="37"/>
      <c r="F185" s="184" t="s">
        <v>280</v>
      </c>
      <c r="G185" s="37"/>
      <c r="H185" s="37"/>
      <c r="I185" s="185"/>
      <c r="J185" s="37"/>
      <c r="K185" s="37"/>
      <c r="L185" s="40"/>
      <c r="M185" s="186"/>
      <c r="N185" s="187"/>
      <c r="O185" s="65"/>
      <c r="P185" s="65"/>
      <c r="Q185" s="65"/>
      <c r="R185" s="65"/>
      <c r="S185" s="65"/>
      <c r="T185" s="66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8" t="s">
        <v>130</v>
      </c>
      <c r="AU185" s="18" t="s">
        <v>86</v>
      </c>
    </row>
    <row r="186" spans="1:65" s="2" customFormat="1" ht="11.25">
      <c r="A186" s="35"/>
      <c r="B186" s="36"/>
      <c r="C186" s="37"/>
      <c r="D186" s="188" t="s">
        <v>132</v>
      </c>
      <c r="E186" s="37"/>
      <c r="F186" s="189" t="s">
        <v>281</v>
      </c>
      <c r="G186" s="37"/>
      <c r="H186" s="37"/>
      <c r="I186" s="185"/>
      <c r="J186" s="37"/>
      <c r="K186" s="37"/>
      <c r="L186" s="40"/>
      <c r="M186" s="186"/>
      <c r="N186" s="187"/>
      <c r="O186" s="65"/>
      <c r="P186" s="65"/>
      <c r="Q186" s="65"/>
      <c r="R186" s="65"/>
      <c r="S186" s="65"/>
      <c r="T186" s="66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8" t="s">
        <v>132</v>
      </c>
      <c r="AU186" s="18" t="s">
        <v>86</v>
      </c>
    </row>
    <row r="187" spans="1:65" s="2" customFormat="1" ht="19.5">
      <c r="A187" s="35"/>
      <c r="B187" s="36"/>
      <c r="C187" s="37"/>
      <c r="D187" s="183" t="s">
        <v>134</v>
      </c>
      <c r="E187" s="37"/>
      <c r="F187" s="190" t="s">
        <v>282</v>
      </c>
      <c r="G187" s="37"/>
      <c r="H187" s="37"/>
      <c r="I187" s="185"/>
      <c r="J187" s="37"/>
      <c r="K187" s="37"/>
      <c r="L187" s="40"/>
      <c r="M187" s="186"/>
      <c r="N187" s="187"/>
      <c r="O187" s="65"/>
      <c r="P187" s="65"/>
      <c r="Q187" s="65"/>
      <c r="R187" s="65"/>
      <c r="S187" s="65"/>
      <c r="T187" s="66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8" t="s">
        <v>134</v>
      </c>
      <c r="AU187" s="18" t="s">
        <v>86</v>
      </c>
    </row>
    <row r="188" spans="1:65" s="14" customFormat="1" ht="11.25">
      <c r="B188" s="202"/>
      <c r="C188" s="203"/>
      <c r="D188" s="183" t="s">
        <v>136</v>
      </c>
      <c r="E188" s="204" t="s">
        <v>20</v>
      </c>
      <c r="F188" s="205" t="s">
        <v>213</v>
      </c>
      <c r="G188" s="203"/>
      <c r="H188" s="204" t="s">
        <v>20</v>
      </c>
      <c r="I188" s="206"/>
      <c r="J188" s="203"/>
      <c r="K188" s="203"/>
      <c r="L188" s="207"/>
      <c r="M188" s="208"/>
      <c r="N188" s="209"/>
      <c r="O188" s="209"/>
      <c r="P188" s="209"/>
      <c r="Q188" s="209"/>
      <c r="R188" s="209"/>
      <c r="S188" s="209"/>
      <c r="T188" s="210"/>
      <c r="AT188" s="211" t="s">
        <v>136</v>
      </c>
      <c r="AU188" s="211" t="s">
        <v>86</v>
      </c>
      <c r="AV188" s="14" t="s">
        <v>22</v>
      </c>
      <c r="AW188" s="14" t="s">
        <v>37</v>
      </c>
      <c r="AX188" s="14" t="s">
        <v>76</v>
      </c>
      <c r="AY188" s="211" t="s">
        <v>121</v>
      </c>
    </row>
    <row r="189" spans="1:65" s="13" customFormat="1" ht="11.25">
      <c r="B189" s="191"/>
      <c r="C189" s="192"/>
      <c r="D189" s="183" t="s">
        <v>136</v>
      </c>
      <c r="E189" s="193" t="s">
        <v>20</v>
      </c>
      <c r="F189" s="194" t="s">
        <v>283</v>
      </c>
      <c r="G189" s="192"/>
      <c r="H189" s="195">
        <v>7102.8</v>
      </c>
      <c r="I189" s="196"/>
      <c r="J189" s="192"/>
      <c r="K189" s="192"/>
      <c r="L189" s="197"/>
      <c r="M189" s="198"/>
      <c r="N189" s="199"/>
      <c r="O189" s="199"/>
      <c r="P189" s="199"/>
      <c r="Q189" s="199"/>
      <c r="R189" s="199"/>
      <c r="S189" s="199"/>
      <c r="T189" s="200"/>
      <c r="AT189" s="201" t="s">
        <v>136</v>
      </c>
      <c r="AU189" s="201" t="s">
        <v>86</v>
      </c>
      <c r="AV189" s="13" t="s">
        <v>86</v>
      </c>
      <c r="AW189" s="13" t="s">
        <v>37</v>
      </c>
      <c r="AX189" s="13" t="s">
        <v>76</v>
      </c>
      <c r="AY189" s="201" t="s">
        <v>121</v>
      </c>
    </row>
    <row r="190" spans="1:65" s="2" customFormat="1" ht="16.5" customHeight="1">
      <c r="A190" s="35"/>
      <c r="B190" s="36"/>
      <c r="C190" s="212" t="s">
        <v>284</v>
      </c>
      <c r="D190" s="212" t="s">
        <v>216</v>
      </c>
      <c r="E190" s="213" t="s">
        <v>285</v>
      </c>
      <c r="F190" s="214" t="s">
        <v>286</v>
      </c>
      <c r="G190" s="215" t="s">
        <v>219</v>
      </c>
      <c r="H190" s="216">
        <v>155.374</v>
      </c>
      <c r="I190" s="217"/>
      <c r="J190" s="218">
        <f>ROUND(I190*H190,2)</f>
        <v>0</v>
      </c>
      <c r="K190" s="214" t="s">
        <v>127</v>
      </c>
      <c r="L190" s="219"/>
      <c r="M190" s="220" t="s">
        <v>20</v>
      </c>
      <c r="N190" s="221" t="s">
        <v>47</v>
      </c>
      <c r="O190" s="65"/>
      <c r="P190" s="179">
        <f>O190*H190</f>
        <v>0</v>
      </c>
      <c r="Q190" s="179">
        <v>1</v>
      </c>
      <c r="R190" s="179">
        <f>Q190*H190</f>
        <v>155.374</v>
      </c>
      <c r="S190" s="179">
        <v>0</v>
      </c>
      <c r="T190" s="180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181" t="s">
        <v>179</v>
      </c>
      <c r="AT190" s="181" t="s">
        <v>216</v>
      </c>
      <c r="AU190" s="181" t="s">
        <v>86</v>
      </c>
      <c r="AY190" s="18" t="s">
        <v>121</v>
      </c>
      <c r="BE190" s="182">
        <f>IF(N190="základní",J190,0)</f>
        <v>0</v>
      </c>
      <c r="BF190" s="182">
        <f>IF(N190="snížená",J190,0)</f>
        <v>0</v>
      </c>
      <c r="BG190" s="182">
        <f>IF(N190="zákl. přenesená",J190,0)</f>
        <v>0</v>
      </c>
      <c r="BH190" s="182">
        <f>IF(N190="sníž. přenesená",J190,0)</f>
        <v>0</v>
      </c>
      <c r="BI190" s="182">
        <f>IF(N190="nulová",J190,0)</f>
        <v>0</v>
      </c>
      <c r="BJ190" s="18" t="s">
        <v>22</v>
      </c>
      <c r="BK190" s="182">
        <f>ROUND(I190*H190,2)</f>
        <v>0</v>
      </c>
      <c r="BL190" s="18" t="s">
        <v>128</v>
      </c>
      <c r="BM190" s="181" t="s">
        <v>287</v>
      </c>
    </row>
    <row r="191" spans="1:65" s="2" customFormat="1" ht="11.25">
      <c r="A191" s="35"/>
      <c r="B191" s="36"/>
      <c r="C191" s="37"/>
      <c r="D191" s="183" t="s">
        <v>130</v>
      </c>
      <c r="E191" s="37"/>
      <c r="F191" s="184" t="s">
        <v>286</v>
      </c>
      <c r="G191" s="37"/>
      <c r="H191" s="37"/>
      <c r="I191" s="185"/>
      <c r="J191" s="37"/>
      <c r="K191" s="37"/>
      <c r="L191" s="40"/>
      <c r="M191" s="186"/>
      <c r="N191" s="187"/>
      <c r="O191" s="65"/>
      <c r="P191" s="65"/>
      <c r="Q191" s="65"/>
      <c r="R191" s="65"/>
      <c r="S191" s="65"/>
      <c r="T191" s="66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8" t="s">
        <v>130</v>
      </c>
      <c r="AU191" s="18" t="s">
        <v>86</v>
      </c>
    </row>
    <row r="192" spans="1:65" s="2" customFormat="1" ht="19.5">
      <c r="A192" s="35"/>
      <c r="B192" s="36"/>
      <c r="C192" s="37"/>
      <c r="D192" s="183" t="s">
        <v>134</v>
      </c>
      <c r="E192" s="37"/>
      <c r="F192" s="190" t="s">
        <v>288</v>
      </c>
      <c r="G192" s="37"/>
      <c r="H192" s="37"/>
      <c r="I192" s="185"/>
      <c r="J192" s="37"/>
      <c r="K192" s="37"/>
      <c r="L192" s="40"/>
      <c r="M192" s="186"/>
      <c r="N192" s="187"/>
      <c r="O192" s="65"/>
      <c r="P192" s="65"/>
      <c r="Q192" s="65"/>
      <c r="R192" s="65"/>
      <c r="S192" s="65"/>
      <c r="T192" s="66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8" t="s">
        <v>134</v>
      </c>
      <c r="AU192" s="18" t="s">
        <v>86</v>
      </c>
    </row>
    <row r="193" spans="1:65" s="13" customFormat="1" ht="11.25">
      <c r="B193" s="191"/>
      <c r="C193" s="192"/>
      <c r="D193" s="183" t="s">
        <v>136</v>
      </c>
      <c r="E193" s="193" t="s">
        <v>20</v>
      </c>
      <c r="F193" s="194" t="s">
        <v>289</v>
      </c>
      <c r="G193" s="192"/>
      <c r="H193" s="195">
        <v>155.374</v>
      </c>
      <c r="I193" s="196"/>
      <c r="J193" s="192"/>
      <c r="K193" s="192"/>
      <c r="L193" s="197"/>
      <c r="M193" s="198"/>
      <c r="N193" s="199"/>
      <c r="O193" s="199"/>
      <c r="P193" s="199"/>
      <c r="Q193" s="199"/>
      <c r="R193" s="199"/>
      <c r="S193" s="199"/>
      <c r="T193" s="200"/>
      <c r="AT193" s="201" t="s">
        <v>136</v>
      </c>
      <c r="AU193" s="201" t="s">
        <v>86</v>
      </c>
      <c r="AV193" s="13" t="s">
        <v>86</v>
      </c>
      <c r="AW193" s="13" t="s">
        <v>37</v>
      </c>
      <c r="AX193" s="13" t="s">
        <v>76</v>
      </c>
      <c r="AY193" s="201" t="s">
        <v>121</v>
      </c>
    </row>
    <row r="194" spans="1:65" s="2" customFormat="1" ht="16.5" customHeight="1">
      <c r="A194" s="35"/>
      <c r="B194" s="36"/>
      <c r="C194" s="170" t="s">
        <v>290</v>
      </c>
      <c r="D194" s="170" t="s">
        <v>123</v>
      </c>
      <c r="E194" s="171" t="s">
        <v>291</v>
      </c>
      <c r="F194" s="172" t="s">
        <v>292</v>
      </c>
      <c r="G194" s="173" t="s">
        <v>146</v>
      </c>
      <c r="H194" s="174">
        <v>7102.8</v>
      </c>
      <c r="I194" s="175"/>
      <c r="J194" s="176">
        <f>ROUND(I194*H194,2)</f>
        <v>0</v>
      </c>
      <c r="K194" s="172" t="s">
        <v>127</v>
      </c>
      <c r="L194" s="40"/>
      <c r="M194" s="177" t="s">
        <v>20</v>
      </c>
      <c r="N194" s="178" t="s">
        <v>47</v>
      </c>
      <c r="O194" s="65"/>
      <c r="P194" s="179">
        <f>O194*H194</f>
        <v>0</v>
      </c>
      <c r="Q194" s="179">
        <v>0</v>
      </c>
      <c r="R194" s="179">
        <f>Q194*H194</f>
        <v>0</v>
      </c>
      <c r="S194" s="179">
        <v>0</v>
      </c>
      <c r="T194" s="180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81" t="s">
        <v>128</v>
      </c>
      <c r="AT194" s="181" t="s">
        <v>123</v>
      </c>
      <c r="AU194" s="181" t="s">
        <v>86</v>
      </c>
      <c r="AY194" s="18" t="s">
        <v>121</v>
      </c>
      <c r="BE194" s="182">
        <f>IF(N194="základní",J194,0)</f>
        <v>0</v>
      </c>
      <c r="BF194" s="182">
        <f>IF(N194="snížená",J194,0)</f>
        <v>0</v>
      </c>
      <c r="BG194" s="182">
        <f>IF(N194="zákl. přenesená",J194,0)</f>
        <v>0</v>
      </c>
      <c r="BH194" s="182">
        <f>IF(N194="sníž. přenesená",J194,0)</f>
        <v>0</v>
      </c>
      <c r="BI194" s="182">
        <f>IF(N194="nulová",J194,0)</f>
        <v>0</v>
      </c>
      <c r="BJ194" s="18" t="s">
        <v>22</v>
      </c>
      <c r="BK194" s="182">
        <f>ROUND(I194*H194,2)</f>
        <v>0</v>
      </c>
      <c r="BL194" s="18" t="s">
        <v>128</v>
      </c>
      <c r="BM194" s="181" t="s">
        <v>293</v>
      </c>
    </row>
    <row r="195" spans="1:65" s="2" customFormat="1" ht="11.25">
      <c r="A195" s="35"/>
      <c r="B195" s="36"/>
      <c r="C195" s="37"/>
      <c r="D195" s="183" t="s">
        <v>130</v>
      </c>
      <c r="E195" s="37"/>
      <c r="F195" s="184" t="s">
        <v>294</v>
      </c>
      <c r="G195" s="37"/>
      <c r="H195" s="37"/>
      <c r="I195" s="185"/>
      <c r="J195" s="37"/>
      <c r="K195" s="37"/>
      <c r="L195" s="40"/>
      <c r="M195" s="186"/>
      <c r="N195" s="187"/>
      <c r="O195" s="65"/>
      <c r="P195" s="65"/>
      <c r="Q195" s="65"/>
      <c r="R195" s="65"/>
      <c r="S195" s="65"/>
      <c r="T195" s="66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8" t="s">
        <v>130</v>
      </c>
      <c r="AU195" s="18" t="s">
        <v>86</v>
      </c>
    </row>
    <row r="196" spans="1:65" s="2" customFormat="1" ht="11.25">
      <c r="A196" s="35"/>
      <c r="B196" s="36"/>
      <c r="C196" s="37"/>
      <c r="D196" s="188" t="s">
        <v>132</v>
      </c>
      <c r="E196" s="37"/>
      <c r="F196" s="189" t="s">
        <v>295</v>
      </c>
      <c r="G196" s="37"/>
      <c r="H196" s="37"/>
      <c r="I196" s="185"/>
      <c r="J196" s="37"/>
      <c r="K196" s="37"/>
      <c r="L196" s="40"/>
      <c r="M196" s="186"/>
      <c r="N196" s="187"/>
      <c r="O196" s="65"/>
      <c r="P196" s="65"/>
      <c r="Q196" s="65"/>
      <c r="R196" s="65"/>
      <c r="S196" s="65"/>
      <c r="T196" s="66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8" t="s">
        <v>132</v>
      </c>
      <c r="AU196" s="18" t="s">
        <v>86</v>
      </c>
    </row>
    <row r="197" spans="1:65" s="13" customFormat="1" ht="11.25">
      <c r="B197" s="191"/>
      <c r="C197" s="192"/>
      <c r="D197" s="183" t="s">
        <v>136</v>
      </c>
      <c r="E197" s="193" t="s">
        <v>20</v>
      </c>
      <c r="F197" s="194" t="s">
        <v>296</v>
      </c>
      <c r="G197" s="192"/>
      <c r="H197" s="195">
        <v>7102.8</v>
      </c>
      <c r="I197" s="196"/>
      <c r="J197" s="192"/>
      <c r="K197" s="192"/>
      <c r="L197" s="197"/>
      <c r="M197" s="198"/>
      <c r="N197" s="199"/>
      <c r="O197" s="199"/>
      <c r="P197" s="199"/>
      <c r="Q197" s="199"/>
      <c r="R197" s="199"/>
      <c r="S197" s="199"/>
      <c r="T197" s="200"/>
      <c r="AT197" s="201" t="s">
        <v>136</v>
      </c>
      <c r="AU197" s="201" t="s">
        <v>86</v>
      </c>
      <c r="AV197" s="13" t="s">
        <v>86</v>
      </c>
      <c r="AW197" s="13" t="s">
        <v>37</v>
      </c>
      <c r="AX197" s="13" t="s">
        <v>76</v>
      </c>
      <c r="AY197" s="201" t="s">
        <v>121</v>
      </c>
    </row>
    <row r="198" spans="1:65" s="2" customFormat="1" ht="16.5" customHeight="1">
      <c r="A198" s="35"/>
      <c r="B198" s="36"/>
      <c r="C198" s="170" t="s">
        <v>297</v>
      </c>
      <c r="D198" s="170" t="s">
        <v>123</v>
      </c>
      <c r="E198" s="171" t="s">
        <v>298</v>
      </c>
      <c r="F198" s="172" t="s">
        <v>299</v>
      </c>
      <c r="G198" s="173" t="s">
        <v>146</v>
      </c>
      <c r="H198" s="174">
        <v>6214.95</v>
      </c>
      <c r="I198" s="175"/>
      <c r="J198" s="176">
        <f>ROUND(I198*H198,2)</f>
        <v>0</v>
      </c>
      <c r="K198" s="172" t="s">
        <v>127</v>
      </c>
      <c r="L198" s="40"/>
      <c r="M198" s="177" t="s">
        <v>20</v>
      </c>
      <c r="N198" s="178" t="s">
        <v>47</v>
      </c>
      <c r="O198" s="65"/>
      <c r="P198" s="179">
        <f>O198*H198</f>
        <v>0</v>
      </c>
      <c r="Q198" s="179">
        <v>0</v>
      </c>
      <c r="R198" s="179">
        <f>Q198*H198</f>
        <v>0</v>
      </c>
      <c r="S198" s="179">
        <v>0</v>
      </c>
      <c r="T198" s="180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181" t="s">
        <v>128</v>
      </c>
      <c r="AT198" s="181" t="s">
        <v>123</v>
      </c>
      <c r="AU198" s="181" t="s">
        <v>86</v>
      </c>
      <c r="AY198" s="18" t="s">
        <v>121</v>
      </c>
      <c r="BE198" s="182">
        <f>IF(N198="základní",J198,0)</f>
        <v>0</v>
      </c>
      <c r="BF198" s="182">
        <f>IF(N198="snížená",J198,0)</f>
        <v>0</v>
      </c>
      <c r="BG198" s="182">
        <f>IF(N198="zákl. přenesená",J198,0)</f>
        <v>0</v>
      </c>
      <c r="BH198" s="182">
        <f>IF(N198="sníž. přenesená",J198,0)</f>
        <v>0</v>
      </c>
      <c r="BI198" s="182">
        <f>IF(N198="nulová",J198,0)</f>
        <v>0</v>
      </c>
      <c r="BJ198" s="18" t="s">
        <v>22</v>
      </c>
      <c r="BK198" s="182">
        <f>ROUND(I198*H198,2)</f>
        <v>0</v>
      </c>
      <c r="BL198" s="18" t="s">
        <v>128</v>
      </c>
      <c r="BM198" s="181" t="s">
        <v>300</v>
      </c>
    </row>
    <row r="199" spans="1:65" s="2" customFormat="1" ht="19.5">
      <c r="A199" s="35"/>
      <c r="B199" s="36"/>
      <c r="C199" s="37"/>
      <c r="D199" s="183" t="s">
        <v>130</v>
      </c>
      <c r="E199" s="37"/>
      <c r="F199" s="184" t="s">
        <v>301</v>
      </c>
      <c r="G199" s="37"/>
      <c r="H199" s="37"/>
      <c r="I199" s="185"/>
      <c r="J199" s="37"/>
      <c r="K199" s="37"/>
      <c r="L199" s="40"/>
      <c r="M199" s="186"/>
      <c r="N199" s="187"/>
      <c r="O199" s="65"/>
      <c r="P199" s="65"/>
      <c r="Q199" s="65"/>
      <c r="R199" s="65"/>
      <c r="S199" s="65"/>
      <c r="T199" s="66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8" t="s">
        <v>130</v>
      </c>
      <c r="AU199" s="18" t="s">
        <v>86</v>
      </c>
    </row>
    <row r="200" spans="1:65" s="2" customFormat="1" ht="11.25">
      <c r="A200" s="35"/>
      <c r="B200" s="36"/>
      <c r="C200" s="37"/>
      <c r="D200" s="188" t="s">
        <v>132</v>
      </c>
      <c r="E200" s="37"/>
      <c r="F200" s="189" t="s">
        <v>302</v>
      </c>
      <c r="G200" s="37"/>
      <c r="H200" s="37"/>
      <c r="I200" s="185"/>
      <c r="J200" s="37"/>
      <c r="K200" s="37"/>
      <c r="L200" s="40"/>
      <c r="M200" s="186"/>
      <c r="N200" s="187"/>
      <c r="O200" s="65"/>
      <c r="P200" s="65"/>
      <c r="Q200" s="65"/>
      <c r="R200" s="65"/>
      <c r="S200" s="65"/>
      <c r="T200" s="66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8" t="s">
        <v>132</v>
      </c>
      <c r="AU200" s="18" t="s">
        <v>86</v>
      </c>
    </row>
    <row r="201" spans="1:65" s="13" customFormat="1" ht="11.25">
      <c r="B201" s="191"/>
      <c r="C201" s="192"/>
      <c r="D201" s="183" t="s">
        <v>136</v>
      </c>
      <c r="E201" s="193" t="s">
        <v>20</v>
      </c>
      <c r="F201" s="194" t="s">
        <v>303</v>
      </c>
      <c r="G201" s="192"/>
      <c r="H201" s="195">
        <v>6214.95</v>
      </c>
      <c r="I201" s="196"/>
      <c r="J201" s="192"/>
      <c r="K201" s="192"/>
      <c r="L201" s="197"/>
      <c r="M201" s="198"/>
      <c r="N201" s="199"/>
      <c r="O201" s="199"/>
      <c r="P201" s="199"/>
      <c r="Q201" s="199"/>
      <c r="R201" s="199"/>
      <c r="S201" s="199"/>
      <c r="T201" s="200"/>
      <c r="AT201" s="201" t="s">
        <v>136</v>
      </c>
      <c r="AU201" s="201" t="s">
        <v>86</v>
      </c>
      <c r="AV201" s="13" t="s">
        <v>86</v>
      </c>
      <c r="AW201" s="13" t="s">
        <v>37</v>
      </c>
      <c r="AX201" s="13" t="s">
        <v>76</v>
      </c>
      <c r="AY201" s="201" t="s">
        <v>121</v>
      </c>
    </row>
    <row r="202" spans="1:65" s="2" customFormat="1" ht="16.5" customHeight="1">
      <c r="A202" s="35"/>
      <c r="B202" s="36"/>
      <c r="C202" s="170" t="s">
        <v>304</v>
      </c>
      <c r="D202" s="170" t="s">
        <v>123</v>
      </c>
      <c r="E202" s="171" t="s">
        <v>305</v>
      </c>
      <c r="F202" s="172" t="s">
        <v>306</v>
      </c>
      <c r="G202" s="173" t="s">
        <v>146</v>
      </c>
      <c r="H202" s="174">
        <v>888</v>
      </c>
      <c r="I202" s="175"/>
      <c r="J202" s="176">
        <f>ROUND(I202*H202,2)</f>
        <v>0</v>
      </c>
      <c r="K202" s="172" t="s">
        <v>127</v>
      </c>
      <c r="L202" s="40"/>
      <c r="M202" s="177" t="s">
        <v>20</v>
      </c>
      <c r="N202" s="178" t="s">
        <v>47</v>
      </c>
      <c r="O202" s="65"/>
      <c r="P202" s="179">
        <f>O202*H202</f>
        <v>0</v>
      </c>
      <c r="Q202" s="179">
        <v>0.23</v>
      </c>
      <c r="R202" s="179">
        <f>Q202*H202</f>
        <v>204.24</v>
      </c>
      <c r="S202" s="179">
        <v>0</v>
      </c>
      <c r="T202" s="180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181" t="s">
        <v>128</v>
      </c>
      <c r="AT202" s="181" t="s">
        <v>123</v>
      </c>
      <c r="AU202" s="181" t="s">
        <v>86</v>
      </c>
      <c r="AY202" s="18" t="s">
        <v>121</v>
      </c>
      <c r="BE202" s="182">
        <f>IF(N202="základní",J202,0)</f>
        <v>0</v>
      </c>
      <c r="BF202" s="182">
        <f>IF(N202="snížená",J202,0)</f>
        <v>0</v>
      </c>
      <c r="BG202" s="182">
        <f>IF(N202="zákl. přenesená",J202,0)</f>
        <v>0</v>
      </c>
      <c r="BH202" s="182">
        <f>IF(N202="sníž. přenesená",J202,0)</f>
        <v>0</v>
      </c>
      <c r="BI202" s="182">
        <f>IF(N202="nulová",J202,0)</f>
        <v>0</v>
      </c>
      <c r="BJ202" s="18" t="s">
        <v>22</v>
      </c>
      <c r="BK202" s="182">
        <f>ROUND(I202*H202,2)</f>
        <v>0</v>
      </c>
      <c r="BL202" s="18" t="s">
        <v>128</v>
      </c>
      <c r="BM202" s="181" t="s">
        <v>307</v>
      </c>
    </row>
    <row r="203" spans="1:65" s="2" customFormat="1" ht="11.25">
      <c r="A203" s="35"/>
      <c r="B203" s="36"/>
      <c r="C203" s="37"/>
      <c r="D203" s="183" t="s">
        <v>130</v>
      </c>
      <c r="E203" s="37"/>
      <c r="F203" s="184" t="s">
        <v>308</v>
      </c>
      <c r="G203" s="37"/>
      <c r="H203" s="37"/>
      <c r="I203" s="185"/>
      <c r="J203" s="37"/>
      <c r="K203" s="37"/>
      <c r="L203" s="40"/>
      <c r="M203" s="186"/>
      <c r="N203" s="187"/>
      <c r="O203" s="65"/>
      <c r="P203" s="65"/>
      <c r="Q203" s="65"/>
      <c r="R203" s="65"/>
      <c r="S203" s="65"/>
      <c r="T203" s="66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8" t="s">
        <v>130</v>
      </c>
      <c r="AU203" s="18" t="s">
        <v>86</v>
      </c>
    </row>
    <row r="204" spans="1:65" s="2" customFormat="1" ht="11.25">
      <c r="A204" s="35"/>
      <c r="B204" s="36"/>
      <c r="C204" s="37"/>
      <c r="D204" s="188" t="s">
        <v>132</v>
      </c>
      <c r="E204" s="37"/>
      <c r="F204" s="189" t="s">
        <v>309</v>
      </c>
      <c r="G204" s="37"/>
      <c r="H204" s="37"/>
      <c r="I204" s="185"/>
      <c r="J204" s="37"/>
      <c r="K204" s="37"/>
      <c r="L204" s="40"/>
      <c r="M204" s="186"/>
      <c r="N204" s="187"/>
      <c r="O204" s="65"/>
      <c r="P204" s="65"/>
      <c r="Q204" s="65"/>
      <c r="R204" s="65"/>
      <c r="S204" s="65"/>
      <c r="T204" s="66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T204" s="18" t="s">
        <v>132</v>
      </c>
      <c r="AU204" s="18" t="s">
        <v>86</v>
      </c>
    </row>
    <row r="205" spans="1:65" s="13" customFormat="1" ht="11.25">
      <c r="B205" s="191"/>
      <c r="C205" s="192"/>
      <c r="D205" s="183" t="s">
        <v>136</v>
      </c>
      <c r="E205" s="193" t="s">
        <v>20</v>
      </c>
      <c r="F205" s="194" t="s">
        <v>310</v>
      </c>
      <c r="G205" s="192"/>
      <c r="H205" s="195">
        <v>888</v>
      </c>
      <c r="I205" s="196"/>
      <c r="J205" s="192"/>
      <c r="K205" s="192"/>
      <c r="L205" s="197"/>
      <c r="M205" s="198"/>
      <c r="N205" s="199"/>
      <c r="O205" s="199"/>
      <c r="P205" s="199"/>
      <c r="Q205" s="199"/>
      <c r="R205" s="199"/>
      <c r="S205" s="199"/>
      <c r="T205" s="200"/>
      <c r="AT205" s="201" t="s">
        <v>136</v>
      </c>
      <c r="AU205" s="201" t="s">
        <v>86</v>
      </c>
      <c r="AV205" s="13" t="s">
        <v>86</v>
      </c>
      <c r="AW205" s="13" t="s">
        <v>37</v>
      </c>
      <c r="AX205" s="13" t="s">
        <v>76</v>
      </c>
      <c r="AY205" s="201" t="s">
        <v>121</v>
      </c>
    </row>
    <row r="206" spans="1:65" s="2" customFormat="1" ht="16.5" customHeight="1">
      <c r="A206" s="35"/>
      <c r="B206" s="36"/>
      <c r="C206" s="170" t="s">
        <v>311</v>
      </c>
      <c r="D206" s="170" t="s">
        <v>123</v>
      </c>
      <c r="E206" s="171" t="s">
        <v>312</v>
      </c>
      <c r="F206" s="172" t="s">
        <v>313</v>
      </c>
      <c r="G206" s="173" t="s">
        <v>146</v>
      </c>
      <c r="H206" s="174">
        <v>6392.52</v>
      </c>
      <c r="I206" s="175"/>
      <c r="J206" s="176">
        <f>ROUND(I206*H206,2)</f>
        <v>0</v>
      </c>
      <c r="K206" s="172" t="s">
        <v>127</v>
      </c>
      <c r="L206" s="40"/>
      <c r="M206" s="177" t="s">
        <v>20</v>
      </c>
      <c r="N206" s="178" t="s">
        <v>47</v>
      </c>
      <c r="O206" s="65"/>
      <c r="P206" s="179">
        <f>O206*H206</f>
        <v>0</v>
      </c>
      <c r="Q206" s="179">
        <v>0</v>
      </c>
      <c r="R206" s="179">
        <f>Q206*H206</f>
        <v>0</v>
      </c>
      <c r="S206" s="179">
        <v>0</v>
      </c>
      <c r="T206" s="180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181" t="s">
        <v>128</v>
      </c>
      <c r="AT206" s="181" t="s">
        <v>123</v>
      </c>
      <c r="AU206" s="181" t="s">
        <v>86</v>
      </c>
      <c r="AY206" s="18" t="s">
        <v>121</v>
      </c>
      <c r="BE206" s="182">
        <f>IF(N206="základní",J206,0)</f>
        <v>0</v>
      </c>
      <c r="BF206" s="182">
        <f>IF(N206="snížená",J206,0)</f>
        <v>0</v>
      </c>
      <c r="BG206" s="182">
        <f>IF(N206="zákl. přenesená",J206,0)</f>
        <v>0</v>
      </c>
      <c r="BH206" s="182">
        <f>IF(N206="sníž. přenesená",J206,0)</f>
        <v>0</v>
      </c>
      <c r="BI206" s="182">
        <f>IF(N206="nulová",J206,0)</f>
        <v>0</v>
      </c>
      <c r="BJ206" s="18" t="s">
        <v>22</v>
      </c>
      <c r="BK206" s="182">
        <f>ROUND(I206*H206,2)</f>
        <v>0</v>
      </c>
      <c r="BL206" s="18" t="s">
        <v>128</v>
      </c>
      <c r="BM206" s="181" t="s">
        <v>314</v>
      </c>
    </row>
    <row r="207" spans="1:65" s="2" customFormat="1" ht="11.25">
      <c r="A207" s="35"/>
      <c r="B207" s="36"/>
      <c r="C207" s="37"/>
      <c r="D207" s="183" t="s">
        <v>130</v>
      </c>
      <c r="E207" s="37"/>
      <c r="F207" s="184" t="s">
        <v>315</v>
      </c>
      <c r="G207" s="37"/>
      <c r="H207" s="37"/>
      <c r="I207" s="185"/>
      <c r="J207" s="37"/>
      <c r="K207" s="37"/>
      <c r="L207" s="40"/>
      <c r="M207" s="186"/>
      <c r="N207" s="187"/>
      <c r="O207" s="65"/>
      <c r="P207" s="65"/>
      <c r="Q207" s="65"/>
      <c r="R207" s="65"/>
      <c r="S207" s="65"/>
      <c r="T207" s="66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8" t="s">
        <v>130</v>
      </c>
      <c r="AU207" s="18" t="s">
        <v>86</v>
      </c>
    </row>
    <row r="208" spans="1:65" s="2" customFormat="1" ht="11.25">
      <c r="A208" s="35"/>
      <c r="B208" s="36"/>
      <c r="C208" s="37"/>
      <c r="D208" s="188" t="s">
        <v>132</v>
      </c>
      <c r="E208" s="37"/>
      <c r="F208" s="189" t="s">
        <v>316</v>
      </c>
      <c r="G208" s="37"/>
      <c r="H208" s="37"/>
      <c r="I208" s="185"/>
      <c r="J208" s="37"/>
      <c r="K208" s="37"/>
      <c r="L208" s="40"/>
      <c r="M208" s="186"/>
      <c r="N208" s="187"/>
      <c r="O208" s="65"/>
      <c r="P208" s="65"/>
      <c r="Q208" s="65"/>
      <c r="R208" s="65"/>
      <c r="S208" s="65"/>
      <c r="T208" s="66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8" t="s">
        <v>132</v>
      </c>
      <c r="AU208" s="18" t="s">
        <v>86</v>
      </c>
    </row>
    <row r="209" spans="1:65" s="2" customFormat="1" ht="19.5">
      <c r="A209" s="35"/>
      <c r="B209" s="36"/>
      <c r="C209" s="37"/>
      <c r="D209" s="183" t="s">
        <v>134</v>
      </c>
      <c r="E209" s="37"/>
      <c r="F209" s="190" t="s">
        <v>317</v>
      </c>
      <c r="G209" s="37"/>
      <c r="H209" s="37"/>
      <c r="I209" s="185"/>
      <c r="J209" s="37"/>
      <c r="K209" s="37"/>
      <c r="L209" s="40"/>
      <c r="M209" s="186"/>
      <c r="N209" s="187"/>
      <c r="O209" s="65"/>
      <c r="P209" s="65"/>
      <c r="Q209" s="65"/>
      <c r="R209" s="65"/>
      <c r="S209" s="65"/>
      <c r="T209" s="66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T209" s="18" t="s">
        <v>134</v>
      </c>
      <c r="AU209" s="18" t="s">
        <v>86</v>
      </c>
    </row>
    <row r="210" spans="1:65" s="13" customFormat="1" ht="22.5">
      <c r="B210" s="191"/>
      <c r="C210" s="192"/>
      <c r="D210" s="183" t="s">
        <v>136</v>
      </c>
      <c r="E210" s="193" t="s">
        <v>20</v>
      </c>
      <c r="F210" s="194" t="s">
        <v>318</v>
      </c>
      <c r="G210" s="192"/>
      <c r="H210" s="195">
        <v>6392.52</v>
      </c>
      <c r="I210" s="196"/>
      <c r="J210" s="192"/>
      <c r="K210" s="192"/>
      <c r="L210" s="197"/>
      <c r="M210" s="198"/>
      <c r="N210" s="199"/>
      <c r="O210" s="199"/>
      <c r="P210" s="199"/>
      <c r="Q210" s="199"/>
      <c r="R210" s="199"/>
      <c r="S210" s="199"/>
      <c r="T210" s="200"/>
      <c r="AT210" s="201" t="s">
        <v>136</v>
      </c>
      <c r="AU210" s="201" t="s">
        <v>86</v>
      </c>
      <c r="AV210" s="13" t="s">
        <v>86</v>
      </c>
      <c r="AW210" s="13" t="s">
        <v>37</v>
      </c>
      <c r="AX210" s="13" t="s">
        <v>76</v>
      </c>
      <c r="AY210" s="201" t="s">
        <v>121</v>
      </c>
    </row>
    <row r="211" spans="1:65" s="2" customFormat="1" ht="16.5" customHeight="1">
      <c r="A211" s="35"/>
      <c r="B211" s="36"/>
      <c r="C211" s="170" t="s">
        <v>319</v>
      </c>
      <c r="D211" s="170" t="s">
        <v>123</v>
      </c>
      <c r="E211" s="171" t="s">
        <v>320</v>
      </c>
      <c r="F211" s="172" t="s">
        <v>321</v>
      </c>
      <c r="G211" s="173" t="s">
        <v>146</v>
      </c>
      <c r="H211" s="174">
        <v>6096.57</v>
      </c>
      <c r="I211" s="175"/>
      <c r="J211" s="176">
        <f>ROUND(I211*H211,2)</f>
        <v>0</v>
      </c>
      <c r="K211" s="172" t="s">
        <v>127</v>
      </c>
      <c r="L211" s="40"/>
      <c r="M211" s="177" t="s">
        <v>20</v>
      </c>
      <c r="N211" s="178" t="s">
        <v>47</v>
      </c>
      <c r="O211" s="65"/>
      <c r="P211" s="179">
        <f>O211*H211</f>
        <v>0</v>
      </c>
      <c r="Q211" s="179">
        <v>0</v>
      </c>
      <c r="R211" s="179">
        <f>Q211*H211</f>
        <v>0</v>
      </c>
      <c r="S211" s="179">
        <v>0</v>
      </c>
      <c r="T211" s="180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181" t="s">
        <v>128</v>
      </c>
      <c r="AT211" s="181" t="s">
        <v>123</v>
      </c>
      <c r="AU211" s="181" t="s">
        <v>86</v>
      </c>
      <c r="AY211" s="18" t="s">
        <v>121</v>
      </c>
      <c r="BE211" s="182">
        <f>IF(N211="základní",J211,0)</f>
        <v>0</v>
      </c>
      <c r="BF211" s="182">
        <f>IF(N211="snížená",J211,0)</f>
        <v>0</v>
      </c>
      <c r="BG211" s="182">
        <f>IF(N211="zákl. přenesená",J211,0)</f>
        <v>0</v>
      </c>
      <c r="BH211" s="182">
        <f>IF(N211="sníž. přenesená",J211,0)</f>
        <v>0</v>
      </c>
      <c r="BI211" s="182">
        <f>IF(N211="nulová",J211,0)</f>
        <v>0</v>
      </c>
      <c r="BJ211" s="18" t="s">
        <v>22</v>
      </c>
      <c r="BK211" s="182">
        <f>ROUND(I211*H211,2)</f>
        <v>0</v>
      </c>
      <c r="BL211" s="18" t="s">
        <v>128</v>
      </c>
      <c r="BM211" s="181" t="s">
        <v>322</v>
      </c>
    </row>
    <row r="212" spans="1:65" s="2" customFormat="1" ht="11.25">
      <c r="A212" s="35"/>
      <c r="B212" s="36"/>
      <c r="C212" s="37"/>
      <c r="D212" s="183" t="s">
        <v>130</v>
      </c>
      <c r="E212" s="37"/>
      <c r="F212" s="184" t="s">
        <v>323</v>
      </c>
      <c r="G212" s="37"/>
      <c r="H212" s="37"/>
      <c r="I212" s="185"/>
      <c r="J212" s="37"/>
      <c r="K212" s="37"/>
      <c r="L212" s="40"/>
      <c r="M212" s="186"/>
      <c r="N212" s="187"/>
      <c r="O212" s="65"/>
      <c r="P212" s="65"/>
      <c r="Q212" s="65"/>
      <c r="R212" s="65"/>
      <c r="S212" s="65"/>
      <c r="T212" s="66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8" t="s">
        <v>130</v>
      </c>
      <c r="AU212" s="18" t="s">
        <v>86</v>
      </c>
    </row>
    <row r="213" spans="1:65" s="2" customFormat="1" ht="11.25">
      <c r="A213" s="35"/>
      <c r="B213" s="36"/>
      <c r="C213" s="37"/>
      <c r="D213" s="188" t="s">
        <v>132</v>
      </c>
      <c r="E213" s="37"/>
      <c r="F213" s="189" t="s">
        <v>324</v>
      </c>
      <c r="G213" s="37"/>
      <c r="H213" s="37"/>
      <c r="I213" s="185"/>
      <c r="J213" s="37"/>
      <c r="K213" s="37"/>
      <c r="L213" s="40"/>
      <c r="M213" s="186"/>
      <c r="N213" s="187"/>
      <c r="O213" s="65"/>
      <c r="P213" s="65"/>
      <c r="Q213" s="65"/>
      <c r="R213" s="65"/>
      <c r="S213" s="65"/>
      <c r="T213" s="66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T213" s="18" t="s">
        <v>132</v>
      </c>
      <c r="AU213" s="18" t="s">
        <v>86</v>
      </c>
    </row>
    <row r="214" spans="1:65" s="13" customFormat="1" ht="22.5">
      <c r="B214" s="191"/>
      <c r="C214" s="192"/>
      <c r="D214" s="183" t="s">
        <v>136</v>
      </c>
      <c r="E214" s="193" t="s">
        <v>20</v>
      </c>
      <c r="F214" s="194" t="s">
        <v>325</v>
      </c>
      <c r="G214" s="192"/>
      <c r="H214" s="195">
        <v>6096.57</v>
      </c>
      <c r="I214" s="196"/>
      <c r="J214" s="192"/>
      <c r="K214" s="192"/>
      <c r="L214" s="197"/>
      <c r="M214" s="198"/>
      <c r="N214" s="199"/>
      <c r="O214" s="199"/>
      <c r="P214" s="199"/>
      <c r="Q214" s="199"/>
      <c r="R214" s="199"/>
      <c r="S214" s="199"/>
      <c r="T214" s="200"/>
      <c r="AT214" s="201" t="s">
        <v>136</v>
      </c>
      <c r="AU214" s="201" t="s">
        <v>86</v>
      </c>
      <c r="AV214" s="13" t="s">
        <v>86</v>
      </c>
      <c r="AW214" s="13" t="s">
        <v>37</v>
      </c>
      <c r="AX214" s="13" t="s">
        <v>76</v>
      </c>
      <c r="AY214" s="201" t="s">
        <v>121</v>
      </c>
    </row>
    <row r="215" spans="1:65" s="2" customFormat="1" ht="21.75" customHeight="1">
      <c r="A215" s="35"/>
      <c r="B215" s="36"/>
      <c r="C215" s="170" t="s">
        <v>326</v>
      </c>
      <c r="D215" s="170" t="s">
        <v>123</v>
      </c>
      <c r="E215" s="171" t="s">
        <v>327</v>
      </c>
      <c r="F215" s="172" t="s">
        <v>328</v>
      </c>
      <c r="G215" s="173" t="s">
        <v>146</v>
      </c>
      <c r="H215" s="174">
        <v>5919</v>
      </c>
      <c r="I215" s="175"/>
      <c r="J215" s="176">
        <f>ROUND(I215*H215,2)</f>
        <v>0</v>
      </c>
      <c r="K215" s="172" t="s">
        <v>127</v>
      </c>
      <c r="L215" s="40"/>
      <c r="M215" s="177" t="s">
        <v>20</v>
      </c>
      <c r="N215" s="178" t="s">
        <v>47</v>
      </c>
      <c r="O215" s="65"/>
      <c r="P215" s="179">
        <f>O215*H215</f>
        <v>0</v>
      </c>
      <c r="Q215" s="179">
        <v>0</v>
      </c>
      <c r="R215" s="179">
        <f>Q215*H215</f>
        <v>0</v>
      </c>
      <c r="S215" s="179">
        <v>0</v>
      </c>
      <c r="T215" s="180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181" t="s">
        <v>128</v>
      </c>
      <c r="AT215" s="181" t="s">
        <v>123</v>
      </c>
      <c r="AU215" s="181" t="s">
        <v>86</v>
      </c>
      <c r="AY215" s="18" t="s">
        <v>121</v>
      </c>
      <c r="BE215" s="182">
        <f>IF(N215="základní",J215,0)</f>
        <v>0</v>
      </c>
      <c r="BF215" s="182">
        <f>IF(N215="snížená",J215,0)</f>
        <v>0</v>
      </c>
      <c r="BG215" s="182">
        <f>IF(N215="zákl. přenesená",J215,0)</f>
        <v>0</v>
      </c>
      <c r="BH215" s="182">
        <f>IF(N215="sníž. přenesená",J215,0)</f>
        <v>0</v>
      </c>
      <c r="BI215" s="182">
        <f>IF(N215="nulová",J215,0)</f>
        <v>0</v>
      </c>
      <c r="BJ215" s="18" t="s">
        <v>22</v>
      </c>
      <c r="BK215" s="182">
        <f>ROUND(I215*H215,2)</f>
        <v>0</v>
      </c>
      <c r="BL215" s="18" t="s">
        <v>128</v>
      </c>
      <c r="BM215" s="181" t="s">
        <v>329</v>
      </c>
    </row>
    <row r="216" spans="1:65" s="2" customFormat="1" ht="19.5">
      <c r="A216" s="35"/>
      <c r="B216" s="36"/>
      <c r="C216" s="37"/>
      <c r="D216" s="183" t="s">
        <v>130</v>
      </c>
      <c r="E216" s="37"/>
      <c r="F216" s="184" t="s">
        <v>330</v>
      </c>
      <c r="G216" s="37"/>
      <c r="H216" s="37"/>
      <c r="I216" s="185"/>
      <c r="J216" s="37"/>
      <c r="K216" s="37"/>
      <c r="L216" s="40"/>
      <c r="M216" s="186"/>
      <c r="N216" s="187"/>
      <c r="O216" s="65"/>
      <c r="P216" s="65"/>
      <c r="Q216" s="65"/>
      <c r="R216" s="65"/>
      <c r="S216" s="65"/>
      <c r="T216" s="66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18" t="s">
        <v>130</v>
      </c>
      <c r="AU216" s="18" t="s">
        <v>86</v>
      </c>
    </row>
    <row r="217" spans="1:65" s="2" customFormat="1" ht="11.25">
      <c r="A217" s="35"/>
      <c r="B217" s="36"/>
      <c r="C217" s="37"/>
      <c r="D217" s="188" t="s">
        <v>132</v>
      </c>
      <c r="E217" s="37"/>
      <c r="F217" s="189" t="s">
        <v>331</v>
      </c>
      <c r="G217" s="37"/>
      <c r="H217" s="37"/>
      <c r="I217" s="185"/>
      <c r="J217" s="37"/>
      <c r="K217" s="37"/>
      <c r="L217" s="40"/>
      <c r="M217" s="186"/>
      <c r="N217" s="187"/>
      <c r="O217" s="65"/>
      <c r="P217" s="65"/>
      <c r="Q217" s="65"/>
      <c r="R217" s="65"/>
      <c r="S217" s="65"/>
      <c r="T217" s="66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8" t="s">
        <v>132</v>
      </c>
      <c r="AU217" s="18" t="s">
        <v>86</v>
      </c>
    </row>
    <row r="218" spans="1:65" s="13" customFormat="1" ht="11.25">
      <c r="B218" s="191"/>
      <c r="C218" s="192"/>
      <c r="D218" s="183" t="s">
        <v>136</v>
      </c>
      <c r="E218" s="193" t="s">
        <v>20</v>
      </c>
      <c r="F218" s="194" t="s">
        <v>332</v>
      </c>
      <c r="G218" s="192"/>
      <c r="H218" s="195">
        <v>5919</v>
      </c>
      <c r="I218" s="196"/>
      <c r="J218" s="192"/>
      <c r="K218" s="192"/>
      <c r="L218" s="197"/>
      <c r="M218" s="198"/>
      <c r="N218" s="199"/>
      <c r="O218" s="199"/>
      <c r="P218" s="199"/>
      <c r="Q218" s="199"/>
      <c r="R218" s="199"/>
      <c r="S218" s="199"/>
      <c r="T218" s="200"/>
      <c r="AT218" s="201" t="s">
        <v>136</v>
      </c>
      <c r="AU218" s="201" t="s">
        <v>86</v>
      </c>
      <c r="AV218" s="13" t="s">
        <v>86</v>
      </c>
      <c r="AW218" s="13" t="s">
        <v>37</v>
      </c>
      <c r="AX218" s="13" t="s">
        <v>76</v>
      </c>
      <c r="AY218" s="201" t="s">
        <v>121</v>
      </c>
    </row>
    <row r="219" spans="1:65" s="12" customFormat="1" ht="22.9" customHeight="1">
      <c r="B219" s="154"/>
      <c r="C219" s="155"/>
      <c r="D219" s="156" t="s">
        <v>75</v>
      </c>
      <c r="E219" s="168" t="s">
        <v>186</v>
      </c>
      <c r="F219" s="168" t="s">
        <v>333</v>
      </c>
      <c r="G219" s="155"/>
      <c r="H219" s="155"/>
      <c r="I219" s="158"/>
      <c r="J219" s="169">
        <f>BK219</f>
        <v>0</v>
      </c>
      <c r="K219" s="155"/>
      <c r="L219" s="160"/>
      <c r="M219" s="161"/>
      <c r="N219" s="162"/>
      <c r="O219" s="162"/>
      <c r="P219" s="163">
        <f>SUM(P220:P229)</f>
        <v>0</v>
      </c>
      <c r="Q219" s="162"/>
      <c r="R219" s="163">
        <f>SUM(R220:R229)</f>
        <v>2.5549999999999996E-2</v>
      </c>
      <c r="S219" s="162"/>
      <c r="T219" s="164">
        <f>SUM(T220:T229)</f>
        <v>0</v>
      </c>
      <c r="AR219" s="165" t="s">
        <v>22</v>
      </c>
      <c r="AT219" s="166" t="s">
        <v>75</v>
      </c>
      <c r="AU219" s="166" t="s">
        <v>22</v>
      </c>
      <c r="AY219" s="165" t="s">
        <v>121</v>
      </c>
      <c r="BK219" s="167">
        <f>SUM(BK220:BK229)</f>
        <v>0</v>
      </c>
    </row>
    <row r="220" spans="1:65" s="2" customFormat="1" ht="16.5" customHeight="1">
      <c r="A220" s="35"/>
      <c r="B220" s="36"/>
      <c r="C220" s="170" t="s">
        <v>334</v>
      </c>
      <c r="D220" s="170" t="s">
        <v>123</v>
      </c>
      <c r="E220" s="171" t="s">
        <v>335</v>
      </c>
      <c r="F220" s="172" t="s">
        <v>336</v>
      </c>
      <c r="G220" s="173" t="s">
        <v>126</v>
      </c>
      <c r="H220" s="174">
        <v>2</v>
      </c>
      <c r="I220" s="175"/>
      <c r="J220" s="176">
        <f>ROUND(I220*H220,2)</f>
        <v>0</v>
      </c>
      <c r="K220" s="172" t="s">
        <v>127</v>
      </c>
      <c r="L220" s="40"/>
      <c r="M220" s="177" t="s">
        <v>20</v>
      </c>
      <c r="N220" s="178" t="s">
        <v>47</v>
      </c>
      <c r="O220" s="65"/>
      <c r="P220" s="179">
        <f>O220*H220</f>
        <v>0</v>
      </c>
      <c r="Q220" s="179">
        <v>0</v>
      </c>
      <c r="R220" s="179">
        <f>Q220*H220</f>
        <v>0</v>
      </c>
      <c r="S220" s="179">
        <v>0</v>
      </c>
      <c r="T220" s="180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181" t="s">
        <v>128</v>
      </c>
      <c r="AT220" s="181" t="s">
        <v>123</v>
      </c>
      <c r="AU220" s="181" t="s">
        <v>86</v>
      </c>
      <c r="AY220" s="18" t="s">
        <v>121</v>
      </c>
      <c r="BE220" s="182">
        <f>IF(N220="základní",J220,0)</f>
        <v>0</v>
      </c>
      <c r="BF220" s="182">
        <f>IF(N220="snížená",J220,0)</f>
        <v>0</v>
      </c>
      <c r="BG220" s="182">
        <f>IF(N220="zákl. přenesená",J220,0)</f>
        <v>0</v>
      </c>
      <c r="BH220" s="182">
        <f>IF(N220="sníž. přenesená",J220,0)</f>
        <v>0</v>
      </c>
      <c r="BI220" s="182">
        <f>IF(N220="nulová",J220,0)</f>
        <v>0</v>
      </c>
      <c r="BJ220" s="18" t="s">
        <v>22</v>
      </c>
      <c r="BK220" s="182">
        <f>ROUND(I220*H220,2)</f>
        <v>0</v>
      </c>
      <c r="BL220" s="18" t="s">
        <v>128</v>
      </c>
      <c r="BM220" s="181" t="s">
        <v>337</v>
      </c>
    </row>
    <row r="221" spans="1:65" s="2" customFormat="1" ht="11.25">
      <c r="A221" s="35"/>
      <c r="B221" s="36"/>
      <c r="C221" s="37"/>
      <c r="D221" s="183" t="s">
        <v>130</v>
      </c>
      <c r="E221" s="37"/>
      <c r="F221" s="184" t="s">
        <v>338</v>
      </c>
      <c r="G221" s="37"/>
      <c r="H221" s="37"/>
      <c r="I221" s="185"/>
      <c r="J221" s="37"/>
      <c r="K221" s="37"/>
      <c r="L221" s="40"/>
      <c r="M221" s="186"/>
      <c r="N221" s="187"/>
      <c r="O221" s="65"/>
      <c r="P221" s="65"/>
      <c r="Q221" s="65"/>
      <c r="R221" s="65"/>
      <c r="S221" s="65"/>
      <c r="T221" s="66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8" t="s">
        <v>130</v>
      </c>
      <c r="AU221" s="18" t="s">
        <v>86</v>
      </c>
    </row>
    <row r="222" spans="1:65" s="2" customFormat="1" ht="11.25">
      <c r="A222" s="35"/>
      <c r="B222" s="36"/>
      <c r="C222" s="37"/>
      <c r="D222" s="188" t="s">
        <v>132</v>
      </c>
      <c r="E222" s="37"/>
      <c r="F222" s="189" t="s">
        <v>339</v>
      </c>
      <c r="G222" s="37"/>
      <c r="H222" s="37"/>
      <c r="I222" s="185"/>
      <c r="J222" s="37"/>
      <c r="K222" s="37"/>
      <c r="L222" s="40"/>
      <c r="M222" s="186"/>
      <c r="N222" s="187"/>
      <c r="O222" s="65"/>
      <c r="P222" s="65"/>
      <c r="Q222" s="65"/>
      <c r="R222" s="65"/>
      <c r="S222" s="65"/>
      <c r="T222" s="66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T222" s="18" t="s">
        <v>132</v>
      </c>
      <c r="AU222" s="18" t="s">
        <v>86</v>
      </c>
    </row>
    <row r="223" spans="1:65" s="13" customFormat="1" ht="11.25">
      <c r="B223" s="191"/>
      <c r="C223" s="192"/>
      <c r="D223" s="183" t="s">
        <v>136</v>
      </c>
      <c r="E223" s="193" t="s">
        <v>20</v>
      </c>
      <c r="F223" s="194" t="s">
        <v>340</v>
      </c>
      <c r="G223" s="192"/>
      <c r="H223" s="195">
        <v>2</v>
      </c>
      <c r="I223" s="196"/>
      <c r="J223" s="192"/>
      <c r="K223" s="192"/>
      <c r="L223" s="197"/>
      <c r="M223" s="198"/>
      <c r="N223" s="199"/>
      <c r="O223" s="199"/>
      <c r="P223" s="199"/>
      <c r="Q223" s="199"/>
      <c r="R223" s="199"/>
      <c r="S223" s="199"/>
      <c r="T223" s="200"/>
      <c r="AT223" s="201" t="s">
        <v>136</v>
      </c>
      <c r="AU223" s="201" t="s">
        <v>86</v>
      </c>
      <c r="AV223" s="13" t="s">
        <v>86</v>
      </c>
      <c r="AW223" s="13" t="s">
        <v>37</v>
      </c>
      <c r="AX223" s="13" t="s">
        <v>76</v>
      </c>
      <c r="AY223" s="201" t="s">
        <v>121</v>
      </c>
    </row>
    <row r="224" spans="1:65" s="2" customFormat="1" ht="16.5" customHeight="1">
      <c r="A224" s="35"/>
      <c r="B224" s="36"/>
      <c r="C224" s="212" t="s">
        <v>341</v>
      </c>
      <c r="D224" s="212" t="s">
        <v>216</v>
      </c>
      <c r="E224" s="213" t="s">
        <v>342</v>
      </c>
      <c r="F224" s="214" t="s">
        <v>343</v>
      </c>
      <c r="G224" s="215" t="s">
        <v>126</v>
      </c>
      <c r="H224" s="216">
        <v>2</v>
      </c>
      <c r="I224" s="217"/>
      <c r="J224" s="218">
        <f>ROUND(I224*H224,2)</f>
        <v>0</v>
      </c>
      <c r="K224" s="214" t="s">
        <v>20</v>
      </c>
      <c r="L224" s="219"/>
      <c r="M224" s="220" t="s">
        <v>20</v>
      </c>
      <c r="N224" s="221" t="s">
        <v>47</v>
      </c>
      <c r="O224" s="65"/>
      <c r="P224" s="179">
        <f>O224*H224</f>
        <v>0</v>
      </c>
      <c r="Q224" s="179">
        <v>2.0999999999999999E-3</v>
      </c>
      <c r="R224" s="179">
        <f>Q224*H224</f>
        <v>4.1999999999999997E-3</v>
      </c>
      <c r="S224" s="179">
        <v>0</v>
      </c>
      <c r="T224" s="180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181" t="s">
        <v>179</v>
      </c>
      <c r="AT224" s="181" t="s">
        <v>216</v>
      </c>
      <c r="AU224" s="181" t="s">
        <v>86</v>
      </c>
      <c r="AY224" s="18" t="s">
        <v>121</v>
      </c>
      <c r="BE224" s="182">
        <f>IF(N224="základní",J224,0)</f>
        <v>0</v>
      </c>
      <c r="BF224" s="182">
        <f>IF(N224="snížená",J224,0)</f>
        <v>0</v>
      </c>
      <c r="BG224" s="182">
        <f>IF(N224="zákl. přenesená",J224,0)</f>
        <v>0</v>
      </c>
      <c r="BH224" s="182">
        <f>IF(N224="sníž. přenesená",J224,0)</f>
        <v>0</v>
      </c>
      <c r="BI224" s="182">
        <f>IF(N224="nulová",J224,0)</f>
        <v>0</v>
      </c>
      <c r="BJ224" s="18" t="s">
        <v>22</v>
      </c>
      <c r="BK224" s="182">
        <f>ROUND(I224*H224,2)</f>
        <v>0</v>
      </c>
      <c r="BL224" s="18" t="s">
        <v>128</v>
      </c>
      <c r="BM224" s="181" t="s">
        <v>344</v>
      </c>
    </row>
    <row r="225" spans="1:65" s="2" customFormat="1" ht="11.25">
      <c r="A225" s="35"/>
      <c r="B225" s="36"/>
      <c r="C225" s="37"/>
      <c r="D225" s="183" t="s">
        <v>130</v>
      </c>
      <c r="E225" s="37"/>
      <c r="F225" s="184" t="s">
        <v>343</v>
      </c>
      <c r="G225" s="37"/>
      <c r="H225" s="37"/>
      <c r="I225" s="185"/>
      <c r="J225" s="37"/>
      <c r="K225" s="37"/>
      <c r="L225" s="40"/>
      <c r="M225" s="186"/>
      <c r="N225" s="187"/>
      <c r="O225" s="65"/>
      <c r="P225" s="65"/>
      <c r="Q225" s="65"/>
      <c r="R225" s="65"/>
      <c r="S225" s="65"/>
      <c r="T225" s="66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T225" s="18" t="s">
        <v>130</v>
      </c>
      <c r="AU225" s="18" t="s">
        <v>86</v>
      </c>
    </row>
    <row r="226" spans="1:65" s="2" customFormat="1" ht="21.75" customHeight="1">
      <c r="A226" s="35"/>
      <c r="B226" s="36"/>
      <c r="C226" s="170" t="s">
        <v>345</v>
      </c>
      <c r="D226" s="170" t="s">
        <v>123</v>
      </c>
      <c r="E226" s="171" t="s">
        <v>346</v>
      </c>
      <c r="F226" s="172" t="s">
        <v>347</v>
      </c>
      <c r="G226" s="173" t="s">
        <v>348</v>
      </c>
      <c r="H226" s="174">
        <v>35</v>
      </c>
      <c r="I226" s="175"/>
      <c r="J226" s="176">
        <f>ROUND(I226*H226,2)</f>
        <v>0</v>
      </c>
      <c r="K226" s="172" t="s">
        <v>127</v>
      </c>
      <c r="L226" s="40"/>
      <c r="M226" s="177" t="s">
        <v>20</v>
      </c>
      <c r="N226" s="178" t="s">
        <v>47</v>
      </c>
      <c r="O226" s="65"/>
      <c r="P226" s="179">
        <f>O226*H226</f>
        <v>0</v>
      </c>
      <c r="Q226" s="179">
        <v>6.0999999999999997E-4</v>
      </c>
      <c r="R226" s="179">
        <f>Q226*H226</f>
        <v>2.1349999999999997E-2</v>
      </c>
      <c r="S226" s="179">
        <v>0</v>
      </c>
      <c r="T226" s="180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181" t="s">
        <v>128</v>
      </c>
      <c r="AT226" s="181" t="s">
        <v>123</v>
      </c>
      <c r="AU226" s="181" t="s">
        <v>86</v>
      </c>
      <c r="AY226" s="18" t="s">
        <v>121</v>
      </c>
      <c r="BE226" s="182">
        <f>IF(N226="základní",J226,0)</f>
        <v>0</v>
      </c>
      <c r="BF226" s="182">
        <f>IF(N226="snížená",J226,0)</f>
        <v>0</v>
      </c>
      <c r="BG226" s="182">
        <f>IF(N226="zákl. přenesená",J226,0)</f>
        <v>0</v>
      </c>
      <c r="BH226" s="182">
        <f>IF(N226="sníž. přenesená",J226,0)</f>
        <v>0</v>
      </c>
      <c r="BI226" s="182">
        <f>IF(N226="nulová",J226,0)</f>
        <v>0</v>
      </c>
      <c r="BJ226" s="18" t="s">
        <v>22</v>
      </c>
      <c r="BK226" s="182">
        <f>ROUND(I226*H226,2)</f>
        <v>0</v>
      </c>
      <c r="BL226" s="18" t="s">
        <v>128</v>
      </c>
      <c r="BM226" s="181" t="s">
        <v>349</v>
      </c>
    </row>
    <row r="227" spans="1:65" s="2" customFormat="1" ht="19.5">
      <c r="A227" s="35"/>
      <c r="B227" s="36"/>
      <c r="C227" s="37"/>
      <c r="D227" s="183" t="s">
        <v>130</v>
      </c>
      <c r="E227" s="37"/>
      <c r="F227" s="184" t="s">
        <v>350</v>
      </c>
      <c r="G227" s="37"/>
      <c r="H227" s="37"/>
      <c r="I227" s="185"/>
      <c r="J227" s="37"/>
      <c r="K227" s="37"/>
      <c r="L227" s="40"/>
      <c r="M227" s="186"/>
      <c r="N227" s="187"/>
      <c r="O227" s="65"/>
      <c r="P227" s="65"/>
      <c r="Q227" s="65"/>
      <c r="R227" s="65"/>
      <c r="S227" s="65"/>
      <c r="T227" s="66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T227" s="18" t="s">
        <v>130</v>
      </c>
      <c r="AU227" s="18" t="s">
        <v>86</v>
      </c>
    </row>
    <row r="228" spans="1:65" s="2" customFormat="1" ht="11.25">
      <c r="A228" s="35"/>
      <c r="B228" s="36"/>
      <c r="C228" s="37"/>
      <c r="D228" s="188" t="s">
        <v>132</v>
      </c>
      <c r="E228" s="37"/>
      <c r="F228" s="189" t="s">
        <v>351</v>
      </c>
      <c r="G228" s="37"/>
      <c r="H228" s="37"/>
      <c r="I228" s="185"/>
      <c r="J228" s="37"/>
      <c r="K228" s="37"/>
      <c r="L228" s="40"/>
      <c r="M228" s="186"/>
      <c r="N228" s="187"/>
      <c r="O228" s="65"/>
      <c r="P228" s="65"/>
      <c r="Q228" s="65"/>
      <c r="R228" s="65"/>
      <c r="S228" s="65"/>
      <c r="T228" s="66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T228" s="18" t="s">
        <v>132</v>
      </c>
      <c r="AU228" s="18" t="s">
        <v>86</v>
      </c>
    </row>
    <row r="229" spans="1:65" s="13" customFormat="1" ht="11.25">
      <c r="B229" s="191"/>
      <c r="C229" s="192"/>
      <c r="D229" s="183" t="s">
        <v>136</v>
      </c>
      <c r="E229" s="193" t="s">
        <v>20</v>
      </c>
      <c r="F229" s="194" t="s">
        <v>352</v>
      </c>
      <c r="G229" s="192"/>
      <c r="H229" s="195">
        <v>35</v>
      </c>
      <c r="I229" s="196"/>
      <c r="J229" s="192"/>
      <c r="K229" s="192"/>
      <c r="L229" s="197"/>
      <c r="M229" s="198"/>
      <c r="N229" s="199"/>
      <c r="O229" s="199"/>
      <c r="P229" s="199"/>
      <c r="Q229" s="199"/>
      <c r="R229" s="199"/>
      <c r="S229" s="199"/>
      <c r="T229" s="200"/>
      <c r="AT229" s="201" t="s">
        <v>136</v>
      </c>
      <c r="AU229" s="201" t="s">
        <v>86</v>
      </c>
      <c r="AV229" s="13" t="s">
        <v>86</v>
      </c>
      <c r="AW229" s="13" t="s">
        <v>37</v>
      </c>
      <c r="AX229" s="13" t="s">
        <v>76</v>
      </c>
      <c r="AY229" s="201" t="s">
        <v>121</v>
      </c>
    </row>
    <row r="230" spans="1:65" s="12" customFormat="1" ht="22.9" customHeight="1">
      <c r="B230" s="154"/>
      <c r="C230" s="155"/>
      <c r="D230" s="156" t="s">
        <v>75</v>
      </c>
      <c r="E230" s="168" t="s">
        <v>353</v>
      </c>
      <c r="F230" s="168" t="s">
        <v>354</v>
      </c>
      <c r="G230" s="155"/>
      <c r="H230" s="155"/>
      <c r="I230" s="158"/>
      <c r="J230" s="169">
        <f>BK230</f>
        <v>0</v>
      </c>
      <c r="K230" s="155"/>
      <c r="L230" s="160"/>
      <c r="M230" s="161"/>
      <c r="N230" s="162"/>
      <c r="O230" s="162"/>
      <c r="P230" s="163">
        <f>SUM(P231:P260)</f>
        <v>0</v>
      </c>
      <c r="Q230" s="162"/>
      <c r="R230" s="163">
        <f>SUM(R231:R260)</f>
        <v>0</v>
      </c>
      <c r="S230" s="162"/>
      <c r="T230" s="164">
        <f>SUM(T231:T260)</f>
        <v>0</v>
      </c>
      <c r="AR230" s="165" t="s">
        <v>22</v>
      </c>
      <c r="AT230" s="166" t="s">
        <v>75</v>
      </c>
      <c r="AU230" s="166" t="s">
        <v>22</v>
      </c>
      <c r="AY230" s="165" t="s">
        <v>121</v>
      </c>
      <c r="BK230" s="167">
        <f>SUM(BK231:BK260)</f>
        <v>0</v>
      </c>
    </row>
    <row r="231" spans="1:65" s="2" customFormat="1" ht="21.75" customHeight="1">
      <c r="A231" s="35"/>
      <c r="B231" s="36"/>
      <c r="C231" s="170" t="s">
        <v>355</v>
      </c>
      <c r="D231" s="170" t="s">
        <v>123</v>
      </c>
      <c r="E231" s="171" t="s">
        <v>356</v>
      </c>
      <c r="F231" s="172" t="s">
        <v>357</v>
      </c>
      <c r="G231" s="173" t="s">
        <v>219</v>
      </c>
      <c r="H231" s="174">
        <v>480.35199999999998</v>
      </c>
      <c r="I231" s="175"/>
      <c r="J231" s="176">
        <f>ROUND(I231*H231,2)</f>
        <v>0</v>
      </c>
      <c r="K231" s="172" t="s">
        <v>127</v>
      </c>
      <c r="L231" s="40"/>
      <c r="M231" s="177" t="s">
        <v>20</v>
      </c>
      <c r="N231" s="178" t="s">
        <v>47</v>
      </c>
      <c r="O231" s="65"/>
      <c r="P231" s="179">
        <f>O231*H231</f>
        <v>0</v>
      </c>
      <c r="Q231" s="179">
        <v>0</v>
      </c>
      <c r="R231" s="179">
        <f>Q231*H231</f>
        <v>0</v>
      </c>
      <c r="S231" s="179">
        <v>0</v>
      </c>
      <c r="T231" s="180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181" t="s">
        <v>128</v>
      </c>
      <c r="AT231" s="181" t="s">
        <v>123</v>
      </c>
      <c r="AU231" s="181" t="s">
        <v>86</v>
      </c>
      <c r="AY231" s="18" t="s">
        <v>121</v>
      </c>
      <c r="BE231" s="182">
        <f>IF(N231="základní",J231,0)</f>
        <v>0</v>
      </c>
      <c r="BF231" s="182">
        <f>IF(N231="snížená",J231,0)</f>
        <v>0</v>
      </c>
      <c r="BG231" s="182">
        <f>IF(N231="zákl. přenesená",J231,0)</f>
        <v>0</v>
      </c>
      <c r="BH231" s="182">
        <f>IF(N231="sníž. přenesená",J231,0)</f>
        <v>0</v>
      </c>
      <c r="BI231" s="182">
        <f>IF(N231="nulová",J231,0)</f>
        <v>0</v>
      </c>
      <c r="BJ231" s="18" t="s">
        <v>22</v>
      </c>
      <c r="BK231" s="182">
        <f>ROUND(I231*H231,2)</f>
        <v>0</v>
      </c>
      <c r="BL231" s="18" t="s">
        <v>128</v>
      </c>
      <c r="BM231" s="181" t="s">
        <v>358</v>
      </c>
    </row>
    <row r="232" spans="1:65" s="2" customFormat="1" ht="19.5">
      <c r="A232" s="35"/>
      <c r="B232" s="36"/>
      <c r="C232" s="37"/>
      <c r="D232" s="183" t="s">
        <v>130</v>
      </c>
      <c r="E232" s="37"/>
      <c r="F232" s="184" t="s">
        <v>359</v>
      </c>
      <c r="G232" s="37"/>
      <c r="H232" s="37"/>
      <c r="I232" s="185"/>
      <c r="J232" s="37"/>
      <c r="K232" s="37"/>
      <c r="L232" s="40"/>
      <c r="M232" s="186"/>
      <c r="N232" s="187"/>
      <c r="O232" s="65"/>
      <c r="P232" s="65"/>
      <c r="Q232" s="65"/>
      <c r="R232" s="65"/>
      <c r="S232" s="65"/>
      <c r="T232" s="66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T232" s="18" t="s">
        <v>130</v>
      </c>
      <c r="AU232" s="18" t="s">
        <v>86</v>
      </c>
    </row>
    <row r="233" spans="1:65" s="2" customFormat="1" ht="11.25">
      <c r="A233" s="35"/>
      <c r="B233" s="36"/>
      <c r="C233" s="37"/>
      <c r="D233" s="188" t="s">
        <v>132</v>
      </c>
      <c r="E233" s="37"/>
      <c r="F233" s="189" t="s">
        <v>360</v>
      </c>
      <c r="G233" s="37"/>
      <c r="H233" s="37"/>
      <c r="I233" s="185"/>
      <c r="J233" s="37"/>
      <c r="K233" s="37"/>
      <c r="L233" s="40"/>
      <c r="M233" s="186"/>
      <c r="N233" s="187"/>
      <c r="O233" s="65"/>
      <c r="P233" s="65"/>
      <c r="Q233" s="65"/>
      <c r="R233" s="65"/>
      <c r="S233" s="65"/>
      <c r="T233" s="66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T233" s="18" t="s">
        <v>132</v>
      </c>
      <c r="AU233" s="18" t="s">
        <v>86</v>
      </c>
    </row>
    <row r="234" spans="1:65" s="13" customFormat="1" ht="11.25">
      <c r="B234" s="191"/>
      <c r="C234" s="192"/>
      <c r="D234" s="183" t="s">
        <v>136</v>
      </c>
      <c r="E234" s="193" t="s">
        <v>20</v>
      </c>
      <c r="F234" s="194" t="s">
        <v>361</v>
      </c>
      <c r="G234" s="192"/>
      <c r="H234" s="195">
        <v>480.35199999999998</v>
      </c>
      <c r="I234" s="196"/>
      <c r="J234" s="192"/>
      <c r="K234" s="192"/>
      <c r="L234" s="197"/>
      <c r="M234" s="198"/>
      <c r="N234" s="199"/>
      <c r="O234" s="199"/>
      <c r="P234" s="199"/>
      <c r="Q234" s="199"/>
      <c r="R234" s="199"/>
      <c r="S234" s="199"/>
      <c r="T234" s="200"/>
      <c r="AT234" s="201" t="s">
        <v>136</v>
      </c>
      <c r="AU234" s="201" t="s">
        <v>86</v>
      </c>
      <c r="AV234" s="13" t="s">
        <v>86</v>
      </c>
      <c r="AW234" s="13" t="s">
        <v>37</v>
      </c>
      <c r="AX234" s="13" t="s">
        <v>76</v>
      </c>
      <c r="AY234" s="201" t="s">
        <v>121</v>
      </c>
    </row>
    <row r="235" spans="1:65" s="2" customFormat="1" ht="24.2" customHeight="1">
      <c r="A235" s="35"/>
      <c r="B235" s="36"/>
      <c r="C235" s="170" t="s">
        <v>362</v>
      </c>
      <c r="D235" s="170" t="s">
        <v>123</v>
      </c>
      <c r="E235" s="171" t="s">
        <v>363</v>
      </c>
      <c r="F235" s="172" t="s">
        <v>364</v>
      </c>
      <c r="G235" s="173" t="s">
        <v>219</v>
      </c>
      <c r="H235" s="174">
        <v>1469.43</v>
      </c>
      <c r="I235" s="175"/>
      <c r="J235" s="176">
        <f>ROUND(I235*H235,2)</f>
        <v>0</v>
      </c>
      <c r="K235" s="172" t="s">
        <v>20</v>
      </c>
      <c r="L235" s="40"/>
      <c r="M235" s="177" t="s">
        <v>20</v>
      </c>
      <c r="N235" s="178" t="s">
        <v>47</v>
      </c>
      <c r="O235" s="65"/>
      <c r="P235" s="179">
        <f>O235*H235</f>
        <v>0</v>
      </c>
      <c r="Q235" s="179">
        <v>0</v>
      </c>
      <c r="R235" s="179">
        <f>Q235*H235</f>
        <v>0</v>
      </c>
      <c r="S235" s="179">
        <v>0</v>
      </c>
      <c r="T235" s="180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181" t="s">
        <v>128</v>
      </c>
      <c r="AT235" s="181" t="s">
        <v>123</v>
      </c>
      <c r="AU235" s="181" t="s">
        <v>86</v>
      </c>
      <c r="AY235" s="18" t="s">
        <v>121</v>
      </c>
      <c r="BE235" s="182">
        <f>IF(N235="základní",J235,0)</f>
        <v>0</v>
      </c>
      <c r="BF235" s="182">
        <f>IF(N235="snížená",J235,0)</f>
        <v>0</v>
      </c>
      <c r="BG235" s="182">
        <f>IF(N235="zákl. přenesená",J235,0)</f>
        <v>0</v>
      </c>
      <c r="BH235" s="182">
        <f>IF(N235="sníž. přenesená",J235,0)</f>
        <v>0</v>
      </c>
      <c r="BI235" s="182">
        <f>IF(N235="nulová",J235,0)</f>
        <v>0</v>
      </c>
      <c r="BJ235" s="18" t="s">
        <v>22</v>
      </c>
      <c r="BK235" s="182">
        <f>ROUND(I235*H235,2)</f>
        <v>0</v>
      </c>
      <c r="BL235" s="18" t="s">
        <v>128</v>
      </c>
      <c r="BM235" s="181" t="s">
        <v>365</v>
      </c>
    </row>
    <row r="236" spans="1:65" s="2" customFormat="1" ht="19.5">
      <c r="A236" s="35"/>
      <c r="B236" s="36"/>
      <c r="C236" s="37"/>
      <c r="D236" s="183" t="s">
        <v>130</v>
      </c>
      <c r="E236" s="37"/>
      <c r="F236" s="184" t="s">
        <v>366</v>
      </c>
      <c r="G236" s="37"/>
      <c r="H236" s="37"/>
      <c r="I236" s="185"/>
      <c r="J236" s="37"/>
      <c r="K236" s="37"/>
      <c r="L236" s="40"/>
      <c r="M236" s="186"/>
      <c r="N236" s="187"/>
      <c r="O236" s="65"/>
      <c r="P236" s="65"/>
      <c r="Q236" s="65"/>
      <c r="R236" s="65"/>
      <c r="S236" s="65"/>
      <c r="T236" s="66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T236" s="18" t="s">
        <v>130</v>
      </c>
      <c r="AU236" s="18" t="s">
        <v>86</v>
      </c>
    </row>
    <row r="237" spans="1:65" s="13" customFormat="1" ht="11.25">
      <c r="B237" s="191"/>
      <c r="C237" s="192"/>
      <c r="D237" s="183" t="s">
        <v>136</v>
      </c>
      <c r="E237" s="193" t="s">
        <v>20</v>
      </c>
      <c r="F237" s="194" t="s">
        <v>367</v>
      </c>
      <c r="G237" s="192"/>
      <c r="H237" s="195">
        <v>1469.43</v>
      </c>
      <c r="I237" s="196"/>
      <c r="J237" s="192"/>
      <c r="K237" s="192"/>
      <c r="L237" s="197"/>
      <c r="M237" s="198"/>
      <c r="N237" s="199"/>
      <c r="O237" s="199"/>
      <c r="P237" s="199"/>
      <c r="Q237" s="199"/>
      <c r="R237" s="199"/>
      <c r="S237" s="199"/>
      <c r="T237" s="200"/>
      <c r="AT237" s="201" t="s">
        <v>136</v>
      </c>
      <c r="AU237" s="201" t="s">
        <v>86</v>
      </c>
      <c r="AV237" s="13" t="s">
        <v>86</v>
      </c>
      <c r="AW237" s="13" t="s">
        <v>37</v>
      </c>
      <c r="AX237" s="13" t="s">
        <v>76</v>
      </c>
      <c r="AY237" s="201" t="s">
        <v>121</v>
      </c>
    </row>
    <row r="238" spans="1:65" s="2" customFormat="1" ht="24.2" customHeight="1">
      <c r="A238" s="35"/>
      <c r="B238" s="36"/>
      <c r="C238" s="170" t="s">
        <v>368</v>
      </c>
      <c r="D238" s="170" t="s">
        <v>123</v>
      </c>
      <c r="E238" s="171" t="s">
        <v>369</v>
      </c>
      <c r="F238" s="172" t="s">
        <v>370</v>
      </c>
      <c r="G238" s="173" t="s">
        <v>219</v>
      </c>
      <c r="H238" s="174">
        <v>1120.82</v>
      </c>
      <c r="I238" s="175"/>
      <c r="J238" s="176">
        <f>ROUND(I238*H238,2)</f>
        <v>0</v>
      </c>
      <c r="K238" s="172" t="s">
        <v>20</v>
      </c>
      <c r="L238" s="40"/>
      <c r="M238" s="177" t="s">
        <v>20</v>
      </c>
      <c r="N238" s="178" t="s">
        <v>47</v>
      </c>
      <c r="O238" s="65"/>
      <c r="P238" s="179">
        <f>O238*H238</f>
        <v>0</v>
      </c>
      <c r="Q238" s="179">
        <v>0</v>
      </c>
      <c r="R238" s="179">
        <f>Q238*H238</f>
        <v>0</v>
      </c>
      <c r="S238" s="179">
        <v>0</v>
      </c>
      <c r="T238" s="180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181" t="s">
        <v>128</v>
      </c>
      <c r="AT238" s="181" t="s">
        <v>123</v>
      </c>
      <c r="AU238" s="181" t="s">
        <v>86</v>
      </c>
      <c r="AY238" s="18" t="s">
        <v>121</v>
      </c>
      <c r="BE238" s="182">
        <f>IF(N238="základní",J238,0)</f>
        <v>0</v>
      </c>
      <c r="BF238" s="182">
        <f>IF(N238="snížená",J238,0)</f>
        <v>0</v>
      </c>
      <c r="BG238" s="182">
        <f>IF(N238="zákl. přenesená",J238,0)</f>
        <v>0</v>
      </c>
      <c r="BH238" s="182">
        <f>IF(N238="sníž. přenesená",J238,0)</f>
        <v>0</v>
      </c>
      <c r="BI238" s="182">
        <f>IF(N238="nulová",J238,0)</f>
        <v>0</v>
      </c>
      <c r="BJ238" s="18" t="s">
        <v>22</v>
      </c>
      <c r="BK238" s="182">
        <f>ROUND(I238*H238,2)</f>
        <v>0</v>
      </c>
      <c r="BL238" s="18" t="s">
        <v>128</v>
      </c>
      <c r="BM238" s="181" t="s">
        <v>371</v>
      </c>
    </row>
    <row r="239" spans="1:65" s="2" customFormat="1" ht="19.5">
      <c r="A239" s="35"/>
      <c r="B239" s="36"/>
      <c r="C239" s="37"/>
      <c r="D239" s="183" t="s">
        <v>130</v>
      </c>
      <c r="E239" s="37"/>
      <c r="F239" s="184" t="s">
        <v>372</v>
      </c>
      <c r="G239" s="37"/>
      <c r="H239" s="37"/>
      <c r="I239" s="185"/>
      <c r="J239" s="37"/>
      <c r="K239" s="37"/>
      <c r="L239" s="40"/>
      <c r="M239" s="186"/>
      <c r="N239" s="187"/>
      <c r="O239" s="65"/>
      <c r="P239" s="65"/>
      <c r="Q239" s="65"/>
      <c r="R239" s="65"/>
      <c r="S239" s="65"/>
      <c r="T239" s="66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T239" s="18" t="s">
        <v>130</v>
      </c>
      <c r="AU239" s="18" t="s">
        <v>86</v>
      </c>
    </row>
    <row r="240" spans="1:65" s="2" customFormat="1" ht="29.25">
      <c r="A240" s="35"/>
      <c r="B240" s="36"/>
      <c r="C240" s="37"/>
      <c r="D240" s="183" t="s">
        <v>134</v>
      </c>
      <c r="E240" s="37"/>
      <c r="F240" s="190" t="s">
        <v>373</v>
      </c>
      <c r="G240" s="37"/>
      <c r="H240" s="37"/>
      <c r="I240" s="185"/>
      <c r="J240" s="37"/>
      <c r="K240" s="37"/>
      <c r="L240" s="40"/>
      <c r="M240" s="186"/>
      <c r="N240" s="187"/>
      <c r="O240" s="65"/>
      <c r="P240" s="65"/>
      <c r="Q240" s="65"/>
      <c r="R240" s="65"/>
      <c r="S240" s="65"/>
      <c r="T240" s="66"/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T240" s="18" t="s">
        <v>134</v>
      </c>
      <c r="AU240" s="18" t="s">
        <v>86</v>
      </c>
    </row>
    <row r="241" spans="1:65" s="13" customFormat="1" ht="11.25">
      <c r="B241" s="191"/>
      <c r="C241" s="192"/>
      <c r="D241" s="183" t="s">
        <v>136</v>
      </c>
      <c r="E241" s="193" t="s">
        <v>20</v>
      </c>
      <c r="F241" s="194" t="s">
        <v>374</v>
      </c>
      <c r="G241" s="192"/>
      <c r="H241" s="195">
        <v>1120.82</v>
      </c>
      <c r="I241" s="196"/>
      <c r="J241" s="192"/>
      <c r="K241" s="192"/>
      <c r="L241" s="197"/>
      <c r="M241" s="198"/>
      <c r="N241" s="199"/>
      <c r="O241" s="199"/>
      <c r="P241" s="199"/>
      <c r="Q241" s="199"/>
      <c r="R241" s="199"/>
      <c r="S241" s="199"/>
      <c r="T241" s="200"/>
      <c r="AT241" s="201" t="s">
        <v>136</v>
      </c>
      <c r="AU241" s="201" t="s">
        <v>86</v>
      </c>
      <c r="AV241" s="13" t="s">
        <v>86</v>
      </c>
      <c r="AW241" s="13" t="s">
        <v>37</v>
      </c>
      <c r="AX241" s="13" t="s">
        <v>76</v>
      </c>
      <c r="AY241" s="201" t="s">
        <v>121</v>
      </c>
    </row>
    <row r="242" spans="1:65" s="2" customFormat="1" ht="24.2" customHeight="1">
      <c r="A242" s="35"/>
      <c r="B242" s="36"/>
      <c r="C242" s="170" t="s">
        <v>375</v>
      </c>
      <c r="D242" s="170" t="s">
        <v>123</v>
      </c>
      <c r="E242" s="171" t="s">
        <v>376</v>
      </c>
      <c r="F242" s="172" t="s">
        <v>377</v>
      </c>
      <c r="G242" s="173" t="s">
        <v>219</v>
      </c>
      <c r="H242" s="174">
        <v>480.35199999999998</v>
      </c>
      <c r="I242" s="175"/>
      <c r="J242" s="176">
        <f>ROUND(I242*H242,2)</f>
        <v>0</v>
      </c>
      <c r="K242" s="172" t="s">
        <v>20</v>
      </c>
      <c r="L242" s="40"/>
      <c r="M242" s="177" t="s">
        <v>20</v>
      </c>
      <c r="N242" s="178" t="s">
        <v>47</v>
      </c>
      <c r="O242" s="65"/>
      <c r="P242" s="179">
        <f>O242*H242</f>
        <v>0</v>
      </c>
      <c r="Q242" s="179">
        <v>0</v>
      </c>
      <c r="R242" s="179">
        <f>Q242*H242</f>
        <v>0</v>
      </c>
      <c r="S242" s="179">
        <v>0</v>
      </c>
      <c r="T242" s="180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181" t="s">
        <v>128</v>
      </c>
      <c r="AT242" s="181" t="s">
        <v>123</v>
      </c>
      <c r="AU242" s="181" t="s">
        <v>86</v>
      </c>
      <c r="AY242" s="18" t="s">
        <v>121</v>
      </c>
      <c r="BE242" s="182">
        <f>IF(N242="základní",J242,0)</f>
        <v>0</v>
      </c>
      <c r="BF242" s="182">
        <f>IF(N242="snížená",J242,0)</f>
        <v>0</v>
      </c>
      <c r="BG242" s="182">
        <f>IF(N242="zákl. přenesená",J242,0)</f>
        <v>0</v>
      </c>
      <c r="BH242" s="182">
        <f>IF(N242="sníž. přenesená",J242,0)</f>
        <v>0</v>
      </c>
      <c r="BI242" s="182">
        <f>IF(N242="nulová",J242,0)</f>
        <v>0</v>
      </c>
      <c r="BJ242" s="18" t="s">
        <v>22</v>
      </c>
      <c r="BK242" s="182">
        <f>ROUND(I242*H242,2)</f>
        <v>0</v>
      </c>
      <c r="BL242" s="18" t="s">
        <v>128</v>
      </c>
      <c r="BM242" s="181" t="s">
        <v>378</v>
      </c>
    </row>
    <row r="243" spans="1:65" s="2" customFormat="1" ht="19.5">
      <c r="A243" s="35"/>
      <c r="B243" s="36"/>
      <c r="C243" s="37"/>
      <c r="D243" s="183" t="s">
        <v>130</v>
      </c>
      <c r="E243" s="37"/>
      <c r="F243" s="184" t="s">
        <v>379</v>
      </c>
      <c r="G243" s="37"/>
      <c r="H243" s="37"/>
      <c r="I243" s="185"/>
      <c r="J243" s="37"/>
      <c r="K243" s="37"/>
      <c r="L243" s="40"/>
      <c r="M243" s="186"/>
      <c r="N243" s="187"/>
      <c r="O243" s="65"/>
      <c r="P243" s="65"/>
      <c r="Q243" s="65"/>
      <c r="R243" s="65"/>
      <c r="S243" s="65"/>
      <c r="T243" s="66"/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T243" s="18" t="s">
        <v>130</v>
      </c>
      <c r="AU243" s="18" t="s">
        <v>86</v>
      </c>
    </row>
    <row r="244" spans="1:65" s="2" customFormat="1" ht="29.25">
      <c r="A244" s="35"/>
      <c r="B244" s="36"/>
      <c r="C244" s="37"/>
      <c r="D244" s="183" t="s">
        <v>134</v>
      </c>
      <c r="E244" s="37"/>
      <c r="F244" s="190" t="s">
        <v>380</v>
      </c>
      <c r="G244" s="37"/>
      <c r="H244" s="37"/>
      <c r="I244" s="185"/>
      <c r="J244" s="37"/>
      <c r="K244" s="37"/>
      <c r="L244" s="40"/>
      <c r="M244" s="186"/>
      <c r="N244" s="187"/>
      <c r="O244" s="65"/>
      <c r="P244" s="65"/>
      <c r="Q244" s="65"/>
      <c r="R244" s="65"/>
      <c r="S244" s="65"/>
      <c r="T244" s="66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T244" s="18" t="s">
        <v>134</v>
      </c>
      <c r="AU244" s="18" t="s">
        <v>86</v>
      </c>
    </row>
    <row r="245" spans="1:65" s="13" customFormat="1" ht="11.25">
      <c r="B245" s="191"/>
      <c r="C245" s="192"/>
      <c r="D245" s="183" t="s">
        <v>136</v>
      </c>
      <c r="E245" s="193" t="s">
        <v>20</v>
      </c>
      <c r="F245" s="194" t="s">
        <v>361</v>
      </c>
      <c r="G245" s="192"/>
      <c r="H245" s="195">
        <v>480.35199999999998</v>
      </c>
      <c r="I245" s="196"/>
      <c r="J245" s="192"/>
      <c r="K245" s="192"/>
      <c r="L245" s="197"/>
      <c r="M245" s="198"/>
      <c r="N245" s="199"/>
      <c r="O245" s="199"/>
      <c r="P245" s="199"/>
      <c r="Q245" s="199"/>
      <c r="R245" s="199"/>
      <c r="S245" s="199"/>
      <c r="T245" s="200"/>
      <c r="AT245" s="201" t="s">
        <v>136</v>
      </c>
      <c r="AU245" s="201" t="s">
        <v>86</v>
      </c>
      <c r="AV245" s="13" t="s">
        <v>86</v>
      </c>
      <c r="AW245" s="13" t="s">
        <v>37</v>
      </c>
      <c r="AX245" s="13" t="s">
        <v>76</v>
      </c>
      <c r="AY245" s="201" t="s">
        <v>121</v>
      </c>
    </row>
    <row r="246" spans="1:65" s="2" customFormat="1" ht="24.2" customHeight="1">
      <c r="A246" s="35"/>
      <c r="B246" s="36"/>
      <c r="C246" s="170" t="s">
        <v>381</v>
      </c>
      <c r="D246" s="170" t="s">
        <v>123</v>
      </c>
      <c r="E246" s="171" t="s">
        <v>382</v>
      </c>
      <c r="F246" s="172" t="s">
        <v>383</v>
      </c>
      <c r="G246" s="173" t="s">
        <v>219</v>
      </c>
      <c r="H246" s="174">
        <v>7.2</v>
      </c>
      <c r="I246" s="175"/>
      <c r="J246" s="176">
        <f>ROUND(I246*H246,2)</f>
        <v>0</v>
      </c>
      <c r="K246" s="172" t="s">
        <v>20</v>
      </c>
      <c r="L246" s="40"/>
      <c r="M246" s="177" t="s">
        <v>20</v>
      </c>
      <c r="N246" s="178" t="s">
        <v>47</v>
      </c>
      <c r="O246" s="65"/>
      <c r="P246" s="179">
        <f>O246*H246</f>
        <v>0</v>
      </c>
      <c r="Q246" s="179">
        <v>0</v>
      </c>
      <c r="R246" s="179">
        <f>Q246*H246</f>
        <v>0</v>
      </c>
      <c r="S246" s="179">
        <v>0</v>
      </c>
      <c r="T246" s="180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181" t="s">
        <v>128</v>
      </c>
      <c r="AT246" s="181" t="s">
        <v>123</v>
      </c>
      <c r="AU246" s="181" t="s">
        <v>86</v>
      </c>
      <c r="AY246" s="18" t="s">
        <v>121</v>
      </c>
      <c r="BE246" s="182">
        <f>IF(N246="základní",J246,0)</f>
        <v>0</v>
      </c>
      <c r="BF246" s="182">
        <f>IF(N246="snížená",J246,0)</f>
        <v>0</v>
      </c>
      <c r="BG246" s="182">
        <f>IF(N246="zákl. přenesená",J246,0)</f>
        <v>0</v>
      </c>
      <c r="BH246" s="182">
        <f>IF(N246="sníž. přenesená",J246,0)</f>
        <v>0</v>
      </c>
      <c r="BI246" s="182">
        <f>IF(N246="nulová",J246,0)</f>
        <v>0</v>
      </c>
      <c r="BJ246" s="18" t="s">
        <v>22</v>
      </c>
      <c r="BK246" s="182">
        <f>ROUND(I246*H246,2)</f>
        <v>0</v>
      </c>
      <c r="BL246" s="18" t="s">
        <v>128</v>
      </c>
      <c r="BM246" s="181" t="s">
        <v>384</v>
      </c>
    </row>
    <row r="247" spans="1:65" s="2" customFormat="1" ht="19.5">
      <c r="A247" s="35"/>
      <c r="B247" s="36"/>
      <c r="C247" s="37"/>
      <c r="D247" s="183" t="s">
        <v>130</v>
      </c>
      <c r="E247" s="37"/>
      <c r="F247" s="184" t="s">
        <v>385</v>
      </c>
      <c r="G247" s="37"/>
      <c r="H247" s="37"/>
      <c r="I247" s="185"/>
      <c r="J247" s="37"/>
      <c r="K247" s="37"/>
      <c r="L247" s="40"/>
      <c r="M247" s="186"/>
      <c r="N247" s="187"/>
      <c r="O247" s="65"/>
      <c r="P247" s="65"/>
      <c r="Q247" s="65"/>
      <c r="R247" s="65"/>
      <c r="S247" s="65"/>
      <c r="T247" s="66"/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T247" s="18" t="s">
        <v>130</v>
      </c>
      <c r="AU247" s="18" t="s">
        <v>86</v>
      </c>
    </row>
    <row r="248" spans="1:65" s="13" customFormat="1" ht="11.25">
      <c r="B248" s="191"/>
      <c r="C248" s="192"/>
      <c r="D248" s="183" t="s">
        <v>136</v>
      </c>
      <c r="E248" s="193" t="s">
        <v>20</v>
      </c>
      <c r="F248" s="194" t="s">
        <v>386</v>
      </c>
      <c r="G248" s="192"/>
      <c r="H248" s="195">
        <v>7.2</v>
      </c>
      <c r="I248" s="196"/>
      <c r="J248" s="192"/>
      <c r="K248" s="192"/>
      <c r="L248" s="197"/>
      <c r="M248" s="198"/>
      <c r="N248" s="199"/>
      <c r="O248" s="199"/>
      <c r="P248" s="199"/>
      <c r="Q248" s="199"/>
      <c r="R248" s="199"/>
      <c r="S248" s="199"/>
      <c r="T248" s="200"/>
      <c r="AT248" s="201" t="s">
        <v>136</v>
      </c>
      <c r="AU248" s="201" t="s">
        <v>86</v>
      </c>
      <c r="AV248" s="13" t="s">
        <v>86</v>
      </c>
      <c r="AW248" s="13" t="s">
        <v>37</v>
      </c>
      <c r="AX248" s="13" t="s">
        <v>76</v>
      </c>
      <c r="AY248" s="201" t="s">
        <v>121</v>
      </c>
    </row>
    <row r="249" spans="1:65" s="2" customFormat="1" ht="21.75" customHeight="1">
      <c r="A249" s="35"/>
      <c r="B249" s="36"/>
      <c r="C249" s="170" t="s">
        <v>387</v>
      </c>
      <c r="D249" s="170" t="s">
        <v>123</v>
      </c>
      <c r="E249" s="171" t="s">
        <v>388</v>
      </c>
      <c r="F249" s="172" t="s">
        <v>389</v>
      </c>
      <c r="G249" s="173" t="s">
        <v>219</v>
      </c>
      <c r="H249" s="174">
        <v>7.2</v>
      </c>
      <c r="I249" s="175"/>
      <c r="J249" s="176">
        <f>ROUND(I249*H249,2)</f>
        <v>0</v>
      </c>
      <c r="K249" s="172" t="s">
        <v>127</v>
      </c>
      <c r="L249" s="40"/>
      <c r="M249" s="177" t="s">
        <v>20</v>
      </c>
      <c r="N249" s="178" t="s">
        <v>47</v>
      </c>
      <c r="O249" s="65"/>
      <c r="P249" s="179">
        <f>O249*H249</f>
        <v>0</v>
      </c>
      <c r="Q249" s="179">
        <v>0</v>
      </c>
      <c r="R249" s="179">
        <f>Q249*H249</f>
        <v>0</v>
      </c>
      <c r="S249" s="179">
        <v>0</v>
      </c>
      <c r="T249" s="180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181" t="s">
        <v>128</v>
      </c>
      <c r="AT249" s="181" t="s">
        <v>123</v>
      </c>
      <c r="AU249" s="181" t="s">
        <v>86</v>
      </c>
      <c r="AY249" s="18" t="s">
        <v>121</v>
      </c>
      <c r="BE249" s="182">
        <f>IF(N249="základní",J249,0)</f>
        <v>0</v>
      </c>
      <c r="BF249" s="182">
        <f>IF(N249="snížená",J249,0)</f>
        <v>0</v>
      </c>
      <c r="BG249" s="182">
        <f>IF(N249="zákl. přenesená",J249,0)</f>
        <v>0</v>
      </c>
      <c r="BH249" s="182">
        <f>IF(N249="sníž. přenesená",J249,0)</f>
        <v>0</v>
      </c>
      <c r="BI249" s="182">
        <f>IF(N249="nulová",J249,0)</f>
        <v>0</v>
      </c>
      <c r="BJ249" s="18" t="s">
        <v>22</v>
      </c>
      <c r="BK249" s="182">
        <f>ROUND(I249*H249,2)</f>
        <v>0</v>
      </c>
      <c r="BL249" s="18" t="s">
        <v>128</v>
      </c>
      <c r="BM249" s="181" t="s">
        <v>390</v>
      </c>
    </row>
    <row r="250" spans="1:65" s="2" customFormat="1" ht="11.25">
      <c r="A250" s="35"/>
      <c r="B250" s="36"/>
      <c r="C250" s="37"/>
      <c r="D250" s="183" t="s">
        <v>130</v>
      </c>
      <c r="E250" s="37"/>
      <c r="F250" s="184" t="s">
        <v>391</v>
      </c>
      <c r="G250" s="37"/>
      <c r="H250" s="37"/>
      <c r="I250" s="185"/>
      <c r="J250" s="37"/>
      <c r="K250" s="37"/>
      <c r="L250" s="40"/>
      <c r="M250" s="186"/>
      <c r="N250" s="187"/>
      <c r="O250" s="65"/>
      <c r="P250" s="65"/>
      <c r="Q250" s="65"/>
      <c r="R250" s="65"/>
      <c r="S250" s="65"/>
      <c r="T250" s="66"/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T250" s="18" t="s">
        <v>130</v>
      </c>
      <c r="AU250" s="18" t="s">
        <v>86</v>
      </c>
    </row>
    <row r="251" spans="1:65" s="2" customFormat="1" ht="11.25">
      <c r="A251" s="35"/>
      <c r="B251" s="36"/>
      <c r="C251" s="37"/>
      <c r="D251" s="188" t="s">
        <v>132</v>
      </c>
      <c r="E251" s="37"/>
      <c r="F251" s="189" t="s">
        <v>392</v>
      </c>
      <c r="G251" s="37"/>
      <c r="H251" s="37"/>
      <c r="I251" s="185"/>
      <c r="J251" s="37"/>
      <c r="K251" s="37"/>
      <c r="L251" s="40"/>
      <c r="M251" s="186"/>
      <c r="N251" s="187"/>
      <c r="O251" s="65"/>
      <c r="P251" s="65"/>
      <c r="Q251" s="65"/>
      <c r="R251" s="65"/>
      <c r="S251" s="65"/>
      <c r="T251" s="66"/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T251" s="18" t="s">
        <v>132</v>
      </c>
      <c r="AU251" s="18" t="s">
        <v>86</v>
      </c>
    </row>
    <row r="252" spans="1:65" s="13" customFormat="1" ht="11.25">
      <c r="B252" s="191"/>
      <c r="C252" s="192"/>
      <c r="D252" s="183" t="s">
        <v>136</v>
      </c>
      <c r="E252" s="193" t="s">
        <v>20</v>
      </c>
      <c r="F252" s="194" t="s">
        <v>386</v>
      </c>
      <c r="G252" s="192"/>
      <c r="H252" s="195">
        <v>7.2</v>
      </c>
      <c r="I252" s="196"/>
      <c r="J252" s="192"/>
      <c r="K252" s="192"/>
      <c r="L252" s="197"/>
      <c r="M252" s="198"/>
      <c r="N252" s="199"/>
      <c r="O252" s="199"/>
      <c r="P252" s="199"/>
      <c r="Q252" s="199"/>
      <c r="R252" s="199"/>
      <c r="S252" s="199"/>
      <c r="T252" s="200"/>
      <c r="AT252" s="201" t="s">
        <v>136</v>
      </c>
      <c r="AU252" s="201" t="s">
        <v>86</v>
      </c>
      <c r="AV252" s="13" t="s">
        <v>86</v>
      </c>
      <c r="AW252" s="13" t="s">
        <v>37</v>
      </c>
      <c r="AX252" s="13" t="s">
        <v>76</v>
      </c>
      <c r="AY252" s="201" t="s">
        <v>121</v>
      </c>
    </row>
    <row r="253" spans="1:65" s="2" customFormat="1" ht="16.5" customHeight="1">
      <c r="A253" s="35"/>
      <c r="B253" s="36"/>
      <c r="C253" s="170" t="s">
        <v>393</v>
      </c>
      <c r="D253" s="170" t="s">
        <v>123</v>
      </c>
      <c r="E253" s="171" t="s">
        <v>394</v>
      </c>
      <c r="F253" s="172" t="s">
        <v>231</v>
      </c>
      <c r="G253" s="173" t="s">
        <v>219</v>
      </c>
      <c r="H253" s="174">
        <v>1469.43</v>
      </c>
      <c r="I253" s="175"/>
      <c r="J253" s="176">
        <f>ROUND(I253*H253,2)</f>
        <v>0</v>
      </c>
      <c r="K253" s="172" t="s">
        <v>127</v>
      </c>
      <c r="L253" s="40"/>
      <c r="M253" s="177" t="s">
        <v>20</v>
      </c>
      <c r="N253" s="178" t="s">
        <v>47</v>
      </c>
      <c r="O253" s="65"/>
      <c r="P253" s="179">
        <f>O253*H253</f>
        <v>0</v>
      </c>
      <c r="Q253" s="179">
        <v>0</v>
      </c>
      <c r="R253" s="179">
        <f>Q253*H253</f>
        <v>0</v>
      </c>
      <c r="S253" s="179">
        <v>0</v>
      </c>
      <c r="T253" s="180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181" t="s">
        <v>128</v>
      </c>
      <c r="AT253" s="181" t="s">
        <v>123</v>
      </c>
      <c r="AU253" s="181" t="s">
        <v>86</v>
      </c>
      <c r="AY253" s="18" t="s">
        <v>121</v>
      </c>
      <c r="BE253" s="182">
        <f>IF(N253="základní",J253,0)</f>
        <v>0</v>
      </c>
      <c r="BF253" s="182">
        <f>IF(N253="snížená",J253,0)</f>
        <v>0</v>
      </c>
      <c r="BG253" s="182">
        <f>IF(N253="zákl. přenesená",J253,0)</f>
        <v>0</v>
      </c>
      <c r="BH253" s="182">
        <f>IF(N253="sníž. přenesená",J253,0)</f>
        <v>0</v>
      </c>
      <c r="BI253" s="182">
        <f>IF(N253="nulová",J253,0)</f>
        <v>0</v>
      </c>
      <c r="BJ253" s="18" t="s">
        <v>22</v>
      </c>
      <c r="BK253" s="182">
        <f>ROUND(I253*H253,2)</f>
        <v>0</v>
      </c>
      <c r="BL253" s="18" t="s">
        <v>128</v>
      </c>
      <c r="BM253" s="181" t="s">
        <v>395</v>
      </c>
    </row>
    <row r="254" spans="1:65" s="2" customFormat="1" ht="11.25">
      <c r="A254" s="35"/>
      <c r="B254" s="36"/>
      <c r="C254" s="37"/>
      <c r="D254" s="183" t="s">
        <v>130</v>
      </c>
      <c r="E254" s="37"/>
      <c r="F254" s="184" t="s">
        <v>233</v>
      </c>
      <c r="G254" s="37"/>
      <c r="H254" s="37"/>
      <c r="I254" s="185"/>
      <c r="J254" s="37"/>
      <c r="K254" s="37"/>
      <c r="L254" s="40"/>
      <c r="M254" s="186"/>
      <c r="N254" s="187"/>
      <c r="O254" s="65"/>
      <c r="P254" s="65"/>
      <c r="Q254" s="65"/>
      <c r="R254" s="65"/>
      <c r="S254" s="65"/>
      <c r="T254" s="66"/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T254" s="18" t="s">
        <v>130</v>
      </c>
      <c r="AU254" s="18" t="s">
        <v>86</v>
      </c>
    </row>
    <row r="255" spans="1:65" s="2" customFormat="1" ht="11.25">
      <c r="A255" s="35"/>
      <c r="B255" s="36"/>
      <c r="C255" s="37"/>
      <c r="D255" s="188" t="s">
        <v>132</v>
      </c>
      <c r="E255" s="37"/>
      <c r="F255" s="189" t="s">
        <v>396</v>
      </c>
      <c r="G255" s="37"/>
      <c r="H255" s="37"/>
      <c r="I255" s="185"/>
      <c r="J255" s="37"/>
      <c r="K255" s="37"/>
      <c r="L255" s="40"/>
      <c r="M255" s="186"/>
      <c r="N255" s="187"/>
      <c r="O255" s="65"/>
      <c r="P255" s="65"/>
      <c r="Q255" s="65"/>
      <c r="R255" s="65"/>
      <c r="S255" s="65"/>
      <c r="T255" s="66"/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T255" s="18" t="s">
        <v>132</v>
      </c>
      <c r="AU255" s="18" t="s">
        <v>86</v>
      </c>
    </row>
    <row r="256" spans="1:65" s="13" customFormat="1" ht="11.25">
      <c r="B256" s="191"/>
      <c r="C256" s="192"/>
      <c r="D256" s="183" t="s">
        <v>136</v>
      </c>
      <c r="E256" s="193" t="s">
        <v>20</v>
      </c>
      <c r="F256" s="194" t="s">
        <v>367</v>
      </c>
      <c r="G256" s="192"/>
      <c r="H256" s="195">
        <v>1469.43</v>
      </c>
      <c r="I256" s="196"/>
      <c r="J256" s="192"/>
      <c r="K256" s="192"/>
      <c r="L256" s="197"/>
      <c r="M256" s="198"/>
      <c r="N256" s="199"/>
      <c r="O256" s="199"/>
      <c r="P256" s="199"/>
      <c r="Q256" s="199"/>
      <c r="R256" s="199"/>
      <c r="S256" s="199"/>
      <c r="T256" s="200"/>
      <c r="AT256" s="201" t="s">
        <v>136</v>
      </c>
      <c r="AU256" s="201" t="s">
        <v>86</v>
      </c>
      <c r="AV256" s="13" t="s">
        <v>86</v>
      </c>
      <c r="AW256" s="13" t="s">
        <v>37</v>
      </c>
      <c r="AX256" s="13" t="s">
        <v>76</v>
      </c>
      <c r="AY256" s="201" t="s">
        <v>121</v>
      </c>
    </row>
    <row r="257" spans="1:65" s="2" customFormat="1" ht="24.2" customHeight="1">
      <c r="A257" s="35"/>
      <c r="B257" s="36"/>
      <c r="C257" s="170" t="s">
        <v>397</v>
      </c>
      <c r="D257" s="170" t="s">
        <v>123</v>
      </c>
      <c r="E257" s="171" t="s">
        <v>398</v>
      </c>
      <c r="F257" s="172" t="s">
        <v>399</v>
      </c>
      <c r="G257" s="173" t="s">
        <v>219</v>
      </c>
      <c r="H257" s="174">
        <v>1120.82</v>
      </c>
      <c r="I257" s="175"/>
      <c r="J257" s="176">
        <f>ROUND(I257*H257,2)</f>
        <v>0</v>
      </c>
      <c r="K257" s="172" t="s">
        <v>127</v>
      </c>
      <c r="L257" s="40"/>
      <c r="M257" s="177" t="s">
        <v>20</v>
      </c>
      <c r="N257" s="178" t="s">
        <v>47</v>
      </c>
      <c r="O257" s="65"/>
      <c r="P257" s="179">
        <f>O257*H257</f>
        <v>0</v>
      </c>
      <c r="Q257" s="179">
        <v>0</v>
      </c>
      <c r="R257" s="179">
        <f>Q257*H257</f>
        <v>0</v>
      </c>
      <c r="S257" s="179">
        <v>0</v>
      </c>
      <c r="T257" s="180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181" t="s">
        <v>128</v>
      </c>
      <c r="AT257" s="181" t="s">
        <v>123</v>
      </c>
      <c r="AU257" s="181" t="s">
        <v>86</v>
      </c>
      <c r="AY257" s="18" t="s">
        <v>121</v>
      </c>
      <c r="BE257" s="182">
        <f>IF(N257="základní",J257,0)</f>
        <v>0</v>
      </c>
      <c r="BF257" s="182">
        <f>IF(N257="snížená",J257,0)</f>
        <v>0</v>
      </c>
      <c r="BG257" s="182">
        <f>IF(N257="zákl. přenesená",J257,0)</f>
        <v>0</v>
      </c>
      <c r="BH257" s="182">
        <f>IF(N257="sníž. přenesená",J257,0)</f>
        <v>0</v>
      </c>
      <c r="BI257" s="182">
        <f>IF(N257="nulová",J257,0)</f>
        <v>0</v>
      </c>
      <c r="BJ257" s="18" t="s">
        <v>22</v>
      </c>
      <c r="BK257" s="182">
        <f>ROUND(I257*H257,2)</f>
        <v>0</v>
      </c>
      <c r="BL257" s="18" t="s">
        <v>128</v>
      </c>
      <c r="BM257" s="181" t="s">
        <v>400</v>
      </c>
    </row>
    <row r="258" spans="1:65" s="2" customFormat="1" ht="19.5">
      <c r="A258" s="35"/>
      <c r="B258" s="36"/>
      <c r="C258" s="37"/>
      <c r="D258" s="183" t="s">
        <v>130</v>
      </c>
      <c r="E258" s="37"/>
      <c r="F258" s="184" t="s">
        <v>401</v>
      </c>
      <c r="G258" s="37"/>
      <c r="H258" s="37"/>
      <c r="I258" s="185"/>
      <c r="J258" s="37"/>
      <c r="K258" s="37"/>
      <c r="L258" s="40"/>
      <c r="M258" s="186"/>
      <c r="N258" s="187"/>
      <c r="O258" s="65"/>
      <c r="P258" s="65"/>
      <c r="Q258" s="65"/>
      <c r="R258" s="65"/>
      <c r="S258" s="65"/>
      <c r="T258" s="66"/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T258" s="18" t="s">
        <v>130</v>
      </c>
      <c r="AU258" s="18" t="s">
        <v>86</v>
      </c>
    </row>
    <row r="259" spans="1:65" s="2" customFormat="1" ht="11.25">
      <c r="A259" s="35"/>
      <c r="B259" s="36"/>
      <c r="C259" s="37"/>
      <c r="D259" s="188" t="s">
        <v>132</v>
      </c>
      <c r="E259" s="37"/>
      <c r="F259" s="189" t="s">
        <v>402</v>
      </c>
      <c r="G259" s="37"/>
      <c r="H259" s="37"/>
      <c r="I259" s="185"/>
      <c r="J259" s="37"/>
      <c r="K259" s="37"/>
      <c r="L259" s="40"/>
      <c r="M259" s="186"/>
      <c r="N259" s="187"/>
      <c r="O259" s="65"/>
      <c r="P259" s="65"/>
      <c r="Q259" s="65"/>
      <c r="R259" s="65"/>
      <c r="S259" s="65"/>
      <c r="T259" s="66"/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T259" s="18" t="s">
        <v>132</v>
      </c>
      <c r="AU259" s="18" t="s">
        <v>86</v>
      </c>
    </row>
    <row r="260" spans="1:65" s="13" customFormat="1" ht="11.25">
      <c r="B260" s="191"/>
      <c r="C260" s="192"/>
      <c r="D260" s="183" t="s">
        <v>136</v>
      </c>
      <c r="E260" s="193" t="s">
        <v>20</v>
      </c>
      <c r="F260" s="194" t="s">
        <v>374</v>
      </c>
      <c r="G260" s="192"/>
      <c r="H260" s="195">
        <v>1120.82</v>
      </c>
      <c r="I260" s="196"/>
      <c r="J260" s="192"/>
      <c r="K260" s="192"/>
      <c r="L260" s="197"/>
      <c r="M260" s="198"/>
      <c r="N260" s="199"/>
      <c r="O260" s="199"/>
      <c r="P260" s="199"/>
      <c r="Q260" s="199"/>
      <c r="R260" s="199"/>
      <c r="S260" s="199"/>
      <c r="T260" s="200"/>
      <c r="AT260" s="201" t="s">
        <v>136</v>
      </c>
      <c r="AU260" s="201" t="s">
        <v>86</v>
      </c>
      <c r="AV260" s="13" t="s">
        <v>86</v>
      </c>
      <c r="AW260" s="13" t="s">
        <v>37</v>
      </c>
      <c r="AX260" s="13" t="s">
        <v>76</v>
      </c>
      <c r="AY260" s="201" t="s">
        <v>121</v>
      </c>
    </row>
    <row r="261" spans="1:65" s="12" customFormat="1" ht="22.9" customHeight="1">
      <c r="B261" s="154"/>
      <c r="C261" s="155"/>
      <c r="D261" s="156" t="s">
        <v>75</v>
      </c>
      <c r="E261" s="168" t="s">
        <v>403</v>
      </c>
      <c r="F261" s="168" t="s">
        <v>404</v>
      </c>
      <c r="G261" s="155"/>
      <c r="H261" s="155"/>
      <c r="I261" s="158"/>
      <c r="J261" s="169">
        <f>BK261</f>
        <v>0</v>
      </c>
      <c r="K261" s="155"/>
      <c r="L261" s="160"/>
      <c r="M261" s="161"/>
      <c r="N261" s="162"/>
      <c r="O261" s="162"/>
      <c r="P261" s="163">
        <f>SUM(P262:P267)</f>
        <v>0</v>
      </c>
      <c r="Q261" s="162"/>
      <c r="R261" s="163">
        <f>SUM(R262:R267)</f>
        <v>0</v>
      </c>
      <c r="S261" s="162"/>
      <c r="T261" s="164">
        <f>SUM(T262:T267)</f>
        <v>0</v>
      </c>
      <c r="AR261" s="165" t="s">
        <v>22</v>
      </c>
      <c r="AT261" s="166" t="s">
        <v>75</v>
      </c>
      <c r="AU261" s="166" t="s">
        <v>22</v>
      </c>
      <c r="AY261" s="165" t="s">
        <v>121</v>
      </c>
      <c r="BK261" s="167">
        <f>SUM(BK262:BK267)</f>
        <v>0</v>
      </c>
    </row>
    <row r="262" spans="1:65" s="2" customFormat="1" ht="21.75" customHeight="1">
      <c r="A262" s="35"/>
      <c r="B262" s="36"/>
      <c r="C262" s="170" t="s">
        <v>405</v>
      </c>
      <c r="D262" s="170" t="s">
        <v>123</v>
      </c>
      <c r="E262" s="171" t="s">
        <v>406</v>
      </c>
      <c r="F262" s="172" t="s">
        <v>407</v>
      </c>
      <c r="G262" s="173" t="s">
        <v>219</v>
      </c>
      <c r="H262" s="174">
        <v>359.68</v>
      </c>
      <c r="I262" s="175"/>
      <c r="J262" s="176">
        <f>ROUND(I262*H262,2)</f>
        <v>0</v>
      </c>
      <c r="K262" s="172" t="s">
        <v>127</v>
      </c>
      <c r="L262" s="40"/>
      <c r="M262" s="177" t="s">
        <v>20</v>
      </c>
      <c r="N262" s="178" t="s">
        <v>47</v>
      </c>
      <c r="O262" s="65"/>
      <c r="P262" s="179">
        <f>O262*H262</f>
        <v>0</v>
      </c>
      <c r="Q262" s="179">
        <v>0</v>
      </c>
      <c r="R262" s="179">
        <f>Q262*H262</f>
        <v>0</v>
      </c>
      <c r="S262" s="179">
        <v>0</v>
      </c>
      <c r="T262" s="180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181" t="s">
        <v>128</v>
      </c>
      <c r="AT262" s="181" t="s">
        <v>123</v>
      </c>
      <c r="AU262" s="181" t="s">
        <v>86</v>
      </c>
      <c r="AY262" s="18" t="s">
        <v>121</v>
      </c>
      <c r="BE262" s="182">
        <f>IF(N262="základní",J262,0)</f>
        <v>0</v>
      </c>
      <c r="BF262" s="182">
        <f>IF(N262="snížená",J262,0)</f>
        <v>0</v>
      </c>
      <c r="BG262" s="182">
        <f>IF(N262="zákl. přenesená",J262,0)</f>
        <v>0</v>
      </c>
      <c r="BH262" s="182">
        <f>IF(N262="sníž. přenesená",J262,0)</f>
        <v>0</v>
      </c>
      <c r="BI262" s="182">
        <f>IF(N262="nulová",J262,0)</f>
        <v>0</v>
      </c>
      <c r="BJ262" s="18" t="s">
        <v>22</v>
      </c>
      <c r="BK262" s="182">
        <f>ROUND(I262*H262,2)</f>
        <v>0</v>
      </c>
      <c r="BL262" s="18" t="s">
        <v>128</v>
      </c>
      <c r="BM262" s="181" t="s">
        <v>408</v>
      </c>
    </row>
    <row r="263" spans="1:65" s="2" customFormat="1" ht="19.5">
      <c r="A263" s="35"/>
      <c r="B263" s="36"/>
      <c r="C263" s="37"/>
      <c r="D263" s="183" t="s">
        <v>130</v>
      </c>
      <c r="E263" s="37"/>
      <c r="F263" s="184" t="s">
        <v>409</v>
      </c>
      <c r="G263" s="37"/>
      <c r="H263" s="37"/>
      <c r="I263" s="185"/>
      <c r="J263" s="37"/>
      <c r="K263" s="37"/>
      <c r="L263" s="40"/>
      <c r="M263" s="186"/>
      <c r="N263" s="187"/>
      <c r="O263" s="65"/>
      <c r="P263" s="65"/>
      <c r="Q263" s="65"/>
      <c r="R263" s="65"/>
      <c r="S263" s="65"/>
      <c r="T263" s="66"/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T263" s="18" t="s">
        <v>130</v>
      </c>
      <c r="AU263" s="18" t="s">
        <v>86</v>
      </c>
    </row>
    <row r="264" spans="1:65" s="2" customFormat="1" ht="11.25">
      <c r="A264" s="35"/>
      <c r="B264" s="36"/>
      <c r="C264" s="37"/>
      <c r="D264" s="188" t="s">
        <v>132</v>
      </c>
      <c r="E264" s="37"/>
      <c r="F264" s="189" t="s">
        <v>410</v>
      </c>
      <c r="G264" s="37"/>
      <c r="H264" s="37"/>
      <c r="I264" s="185"/>
      <c r="J264" s="37"/>
      <c r="K264" s="37"/>
      <c r="L264" s="40"/>
      <c r="M264" s="186"/>
      <c r="N264" s="187"/>
      <c r="O264" s="65"/>
      <c r="P264" s="65"/>
      <c r="Q264" s="65"/>
      <c r="R264" s="65"/>
      <c r="S264" s="65"/>
      <c r="T264" s="66"/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T264" s="18" t="s">
        <v>132</v>
      </c>
      <c r="AU264" s="18" t="s">
        <v>86</v>
      </c>
    </row>
    <row r="265" spans="1:65" s="2" customFormat="1" ht="21.75" customHeight="1">
      <c r="A265" s="35"/>
      <c r="B265" s="36"/>
      <c r="C265" s="170" t="s">
        <v>411</v>
      </c>
      <c r="D265" s="170" t="s">
        <v>123</v>
      </c>
      <c r="E265" s="171" t="s">
        <v>412</v>
      </c>
      <c r="F265" s="172" t="s">
        <v>413</v>
      </c>
      <c r="G265" s="173" t="s">
        <v>219</v>
      </c>
      <c r="H265" s="174">
        <v>359.68</v>
      </c>
      <c r="I265" s="175"/>
      <c r="J265" s="176">
        <f>ROUND(I265*H265,2)</f>
        <v>0</v>
      </c>
      <c r="K265" s="172" t="s">
        <v>127</v>
      </c>
      <c r="L265" s="40"/>
      <c r="M265" s="177" t="s">
        <v>20</v>
      </c>
      <c r="N265" s="178" t="s">
        <v>47</v>
      </c>
      <c r="O265" s="65"/>
      <c r="P265" s="179">
        <f>O265*H265</f>
        <v>0</v>
      </c>
      <c r="Q265" s="179">
        <v>0</v>
      </c>
      <c r="R265" s="179">
        <f>Q265*H265</f>
        <v>0</v>
      </c>
      <c r="S265" s="179">
        <v>0</v>
      </c>
      <c r="T265" s="180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181" t="s">
        <v>128</v>
      </c>
      <c r="AT265" s="181" t="s">
        <v>123</v>
      </c>
      <c r="AU265" s="181" t="s">
        <v>86</v>
      </c>
      <c r="AY265" s="18" t="s">
        <v>121</v>
      </c>
      <c r="BE265" s="182">
        <f>IF(N265="základní",J265,0)</f>
        <v>0</v>
      </c>
      <c r="BF265" s="182">
        <f>IF(N265="snížená",J265,0)</f>
        <v>0</v>
      </c>
      <c r="BG265" s="182">
        <f>IF(N265="zákl. přenesená",J265,0)</f>
        <v>0</v>
      </c>
      <c r="BH265" s="182">
        <f>IF(N265="sníž. přenesená",J265,0)</f>
        <v>0</v>
      </c>
      <c r="BI265" s="182">
        <f>IF(N265="nulová",J265,0)</f>
        <v>0</v>
      </c>
      <c r="BJ265" s="18" t="s">
        <v>22</v>
      </c>
      <c r="BK265" s="182">
        <f>ROUND(I265*H265,2)</f>
        <v>0</v>
      </c>
      <c r="BL265" s="18" t="s">
        <v>128</v>
      </c>
      <c r="BM265" s="181" t="s">
        <v>414</v>
      </c>
    </row>
    <row r="266" spans="1:65" s="2" customFormat="1" ht="19.5">
      <c r="A266" s="35"/>
      <c r="B266" s="36"/>
      <c r="C266" s="37"/>
      <c r="D266" s="183" t="s">
        <v>130</v>
      </c>
      <c r="E266" s="37"/>
      <c r="F266" s="184" t="s">
        <v>415</v>
      </c>
      <c r="G266" s="37"/>
      <c r="H266" s="37"/>
      <c r="I266" s="185"/>
      <c r="J266" s="37"/>
      <c r="K266" s="37"/>
      <c r="L266" s="40"/>
      <c r="M266" s="186"/>
      <c r="N266" s="187"/>
      <c r="O266" s="65"/>
      <c r="P266" s="65"/>
      <c r="Q266" s="65"/>
      <c r="R266" s="65"/>
      <c r="S266" s="65"/>
      <c r="T266" s="66"/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T266" s="18" t="s">
        <v>130</v>
      </c>
      <c r="AU266" s="18" t="s">
        <v>86</v>
      </c>
    </row>
    <row r="267" spans="1:65" s="2" customFormat="1" ht="11.25">
      <c r="A267" s="35"/>
      <c r="B267" s="36"/>
      <c r="C267" s="37"/>
      <c r="D267" s="188" t="s">
        <v>132</v>
      </c>
      <c r="E267" s="37"/>
      <c r="F267" s="189" t="s">
        <v>416</v>
      </c>
      <c r="G267" s="37"/>
      <c r="H267" s="37"/>
      <c r="I267" s="185"/>
      <c r="J267" s="37"/>
      <c r="K267" s="37"/>
      <c r="L267" s="40"/>
      <c r="M267" s="186"/>
      <c r="N267" s="187"/>
      <c r="O267" s="65"/>
      <c r="P267" s="65"/>
      <c r="Q267" s="65"/>
      <c r="R267" s="65"/>
      <c r="S267" s="65"/>
      <c r="T267" s="66"/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T267" s="18" t="s">
        <v>132</v>
      </c>
      <c r="AU267" s="18" t="s">
        <v>86</v>
      </c>
    </row>
    <row r="268" spans="1:65" s="12" customFormat="1" ht="25.9" customHeight="1">
      <c r="B268" s="154"/>
      <c r="C268" s="155"/>
      <c r="D268" s="156" t="s">
        <v>75</v>
      </c>
      <c r="E268" s="157" t="s">
        <v>417</v>
      </c>
      <c r="F268" s="157" t="s">
        <v>418</v>
      </c>
      <c r="G268" s="155"/>
      <c r="H268" s="155"/>
      <c r="I268" s="158"/>
      <c r="J268" s="159">
        <f>BK268</f>
        <v>0</v>
      </c>
      <c r="K268" s="155"/>
      <c r="L268" s="160"/>
      <c r="M268" s="161"/>
      <c r="N268" s="162"/>
      <c r="O268" s="162"/>
      <c r="P268" s="163">
        <f>P269+P277+P293+P306</f>
        <v>0</v>
      </c>
      <c r="Q268" s="162"/>
      <c r="R268" s="163">
        <f>R269+R277+R293+R306</f>
        <v>0</v>
      </c>
      <c r="S268" s="162"/>
      <c r="T268" s="164">
        <f>T269+T277+T293+T306</f>
        <v>0</v>
      </c>
      <c r="AR268" s="165" t="s">
        <v>157</v>
      </c>
      <c r="AT268" s="166" t="s">
        <v>75</v>
      </c>
      <c r="AU268" s="166" t="s">
        <v>76</v>
      </c>
      <c r="AY268" s="165" t="s">
        <v>121</v>
      </c>
      <c r="BK268" s="167">
        <f>BK269+BK277+BK293+BK306</f>
        <v>0</v>
      </c>
    </row>
    <row r="269" spans="1:65" s="12" customFormat="1" ht="22.9" customHeight="1">
      <c r="B269" s="154"/>
      <c r="C269" s="155"/>
      <c r="D269" s="156" t="s">
        <v>75</v>
      </c>
      <c r="E269" s="168" t="s">
        <v>419</v>
      </c>
      <c r="F269" s="168" t="s">
        <v>420</v>
      </c>
      <c r="G269" s="155"/>
      <c r="H269" s="155"/>
      <c r="I269" s="158"/>
      <c r="J269" s="169">
        <f>BK269</f>
        <v>0</v>
      </c>
      <c r="K269" s="155"/>
      <c r="L269" s="160"/>
      <c r="M269" s="161"/>
      <c r="N269" s="162"/>
      <c r="O269" s="162"/>
      <c r="P269" s="163">
        <f>SUM(P270:P276)</f>
        <v>0</v>
      </c>
      <c r="Q269" s="162"/>
      <c r="R269" s="163">
        <f>SUM(R270:R276)</f>
        <v>0</v>
      </c>
      <c r="S269" s="162"/>
      <c r="T269" s="164">
        <f>SUM(T270:T276)</f>
        <v>0</v>
      </c>
      <c r="AR269" s="165" t="s">
        <v>157</v>
      </c>
      <c r="AT269" s="166" t="s">
        <v>75</v>
      </c>
      <c r="AU269" s="166" t="s">
        <v>22</v>
      </c>
      <c r="AY269" s="165" t="s">
        <v>121</v>
      </c>
      <c r="BK269" s="167">
        <f>SUM(BK270:BK276)</f>
        <v>0</v>
      </c>
    </row>
    <row r="270" spans="1:65" s="2" customFormat="1" ht="16.5" customHeight="1">
      <c r="A270" s="35"/>
      <c r="B270" s="36"/>
      <c r="C270" s="170" t="s">
        <v>421</v>
      </c>
      <c r="D270" s="170" t="s">
        <v>123</v>
      </c>
      <c r="E270" s="171" t="s">
        <v>422</v>
      </c>
      <c r="F270" s="172" t="s">
        <v>423</v>
      </c>
      <c r="G270" s="173" t="s">
        <v>424</v>
      </c>
      <c r="H270" s="174">
        <v>1</v>
      </c>
      <c r="I270" s="175"/>
      <c r="J270" s="176">
        <f>ROUND(I270*H270,2)</f>
        <v>0</v>
      </c>
      <c r="K270" s="172" t="s">
        <v>127</v>
      </c>
      <c r="L270" s="40"/>
      <c r="M270" s="177" t="s">
        <v>20</v>
      </c>
      <c r="N270" s="178" t="s">
        <v>47</v>
      </c>
      <c r="O270" s="65"/>
      <c r="P270" s="179">
        <f>O270*H270</f>
        <v>0</v>
      </c>
      <c r="Q270" s="179">
        <v>0</v>
      </c>
      <c r="R270" s="179">
        <f>Q270*H270</f>
        <v>0</v>
      </c>
      <c r="S270" s="179">
        <v>0</v>
      </c>
      <c r="T270" s="180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181" t="s">
        <v>425</v>
      </c>
      <c r="AT270" s="181" t="s">
        <v>123</v>
      </c>
      <c r="AU270" s="181" t="s">
        <v>86</v>
      </c>
      <c r="AY270" s="18" t="s">
        <v>121</v>
      </c>
      <c r="BE270" s="182">
        <f>IF(N270="základní",J270,0)</f>
        <v>0</v>
      </c>
      <c r="BF270" s="182">
        <f>IF(N270="snížená",J270,0)</f>
        <v>0</v>
      </c>
      <c r="BG270" s="182">
        <f>IF(N270="zákl. přenesená",J270,0)</f>
        <v>0</v>
      </c>
      <c r="BH270" s="182">
        <f>IF(N270="sníž. přenesená",J270,0)</f>
        <v>0</v>
      </c>
      <c r="BI270" s="182">
        <f>IF(N270="nulová",J270,0)</f>
        <v>0</v>
      </c>
      <c r="BJ270" s="18" t="s">
        <v>22</v>
      </c>
      <c r="BK270" s="182">
        <f>ROUND(I270*H270,2)</f>
        <v>0</v>
      </c>
      <c r="BL270" s="18" t="s">
        <v>425</v>
      </c>
      <c r="BM270" s="181" t="s">
        <v>426</v>
      </c>
    </row>
    <row r="271" spans="1:65" s="2" customFormat="1" ht="11.25">
      <c r="A271" s="35"/>
      <c r="B271" s="36"/>
      <c r="C271" s="37"/>
      <c r="D271" s="183" t="s">
        <v>130</v>
      </c>
      <c r="E271" s="37"/>
      <c r="F271" s="184" t="s">
        <v>423</v>
      </c>
      <c r="G271" s="37"/>
      <c r="H271" s="37"/>
      <c r="I271" s="185"/>
      <c r="J271" s="37"/>
      <c r="K271" s="37"/>
      <c r="L271" s="40"/>
      <c r="M271" s="186"/>
      <c r="N271" s="187"/>
      <c r="O271" s="65"/>
      <c r="P271" s="65"/>
      <c r="Q271" s="65"/>
      <c r="R271" s="65"/>
      <c r="S271" s="65"/>
      <c r="T271" s="66"/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T271" s="18" t="s">
        <v>130</v>
      </c>
      <c r="AU271" s="18" t="s">
        <v>86</v>
      </c>
    </row>
    <row r="272" spans="1:65" s="2" customFormat="1" ht="11.25">
      <c r="A272" s="35"/>
      <c r="B272" s="36"/>
      <c r="C272" s="37"/>
      <c r="D272" s="188" t="s">
        <v>132</v>
      </c>
      <c r="E272" s="37"/>
      <c r="F272" s="189" t="s">
        <v>427</v>
      </c>
      <c r="G272" s="37"/>
      <c r="H272" s="37"/>
      <c r="I272" s="185"/>
      <c r="J272" s="37"/>
      <c r="K272" s="37"/>
      <c r="L272" s="40"/>
      <c r="M272" s="186"/>
      <c r="N272" s="187"/>
      <c r="O272" s="65"/>
      <c r="P272" s="65"/>
      <c r="Q272" s="65"/>
      <c r="R272" s="65"/>
      <c r="S272" s="65"/>
      <c r="T272" s="66"/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T272" s="18" t="s">
        <v>132</v>
      </c>
      <c r="AU272" s="18" t="s">
        <v>86</v>
      </c>
    </row>
    <row r="273" spans="1:65" s="13" customFormat="1" ht="11.25">
      <c r="B273" s="191"/>
      <c r="C273" s="192"/>
      <c r="D273" s="183" t="s">
        <v>136</v>
      </c>
      <c r="E273" s="193" t="s">
        <v>20</v>
      </c>
      <c r="F273" s="194" t="s">
        <v>428</v>
      </c>
      <c r="G273" s="192"/>
      <c r="H273" s="195">
        <v>1</v>
      </c>
      <c r="I273" s="196"/>
      <c r="J273" s="192"/>
      <c r="K273" s="192"/>
      <c r="L273" s="197"/>
      <c r="M273" s="198"/>
      <c r="N273" s="199"/>
      <c r="O273" s="199"/>
      <c r="P273" s="199"/>
      <c r="Q273" s="199"/>
      <c r="R273" s="199"/>
      <c r="S273" s="199"/>
      <c r="T273" s="200"/>
      <c r="AT273" s="201" t="s">
        <v>136</v>
      </c>
      <c r="AU273" s="201" t="s">
        <v>86</v>
      </c>
      <c r="AV273" s="13" t="s">
        <v>86</v>
      </c>
      <c r="AW273" s="13" t="s">
        <v>37</v>
      </c>
      <c r="AX273" s="13" t="s">
        <v>76</v>
      </c>
      <c r="AY273" s="201" t="s">
        <v>121</v>
      </c>
    </row>
    <row r="274" spans="1:65" s="2" customFormat="1" ht="16.5" customHeight="1">
      <c r="A274" s="35"/>
      <c r="B274" s="36"/>
      <c r="C274" s="170" t="s">
        <v>429</v>
      </c>
      <c r="D274" s="170" t="s">
        <v>123</v>
      </c>
      <c r="E274" s="171" t="s">
        <v>430</v>
      </c>
      <c r="F274" s="172" t="s">
        <v>431</v>
      </c>
      <c r="G274" s="173" t="s">
        <v>424</v>
      </c>
      <c r="H274" s="174">
        <v>1</v>
      </c>
      <c r="I274" s="175"/>
      <c r="J274" s="176">
        <f>ROUND(I274*H274,2)</f>
        <v>0</v>
      </c>
      <c r="K274" s="172" t="s">
        <v>127</v>
      </c>
      <c r="L274" s="40"/>
      <c r="M274" s="177" t="s">
        <v>20</v>
      </c>
      <c r="N274" s="178" t="s">
        <v>47</v>
      </c>
      <c r="O274" s="65"/>
      <c r="P274" s="179">
        <f>O274*H274</f>
        <v>0</v>
      </c>
      <c r="Q274" s="179">
        <v>0</v>
      </c>
      <c r="R274" s="179">
        <f>Q274*H274</f>
        <v>0</v>
      </c>
      <c r="S274" s="179">
        <v>0</v>
      </c>
      <c r="T274" s="180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181" t="s">
        <v>425</v>
      </c>
      <c r="AT274" s="181" t="s">
        <v>123</v>
      </c>
      <c r="AU274" s="181" t="s">
        <v>86</v>
      </c>
      <c r="AY274" s="18" t="s">
        <v>121</v>
      </c>
      <c r="BE274" s="182">
        <f>IF(N274="základní",J274,0)</f>
        <v>0</v>
      </c>
      <c r="BF274" s="182">
        <f>IF(N274="snížená",J274,0)</f>
        <v>0</v>
      </c>
      <c r="BG274" s="182">
        <f>IF(N274="zákl. přenesená",J274,0)</f>
        <v>0</v>
      </c>
      <c r="BH274" s="182">
        <f>IF(N274="sníž. přenesená",J274,0)</f>
        <v>0</v>
      </c>
      <c r="BI274" s="182">
        <f>IF(N274="nulová",J274,0)</f>
        <v>0</v>
      </c>
      <c r="BJ274" s="18" t="s">
        <v>22</v>
      </c>
      <c r="BK274" s="182">
        <f>ROUND(I274*H274,2)</f>
        <v>0</v>
      </c>
      <c r="BL274" s="18" t="s">
        <v>425</v>
      </c>
      <c r="BM274" s="181" t="s">
        <v>432</v>
      </c>
    </row>
    <row r="275" spans="1:65" s="2" customFormat="1" ht="11.25">
      <c r="A275" s="35"/>
      <c r="B275" s="36"/>
      <c r="C275" s="37"/>
      <c r="D275" s="183" t="s">
        <v>130</v>
      </c>
      <c r="E275" s="37"/>
      <c r="F275" s="184" t="s">
        <v>431</v>
      </c>
      <c r="G275" s="37"/>
      <c r="H275" s="37"/>
      <c r="I275" s="185"/>
      <c r="J275" s="37"/>
      <c r="K275" s="37"/>
      <c r="L275" s="40"/>
      <c r="M275" s="186"/>
      <c r="N275" s="187"/>
      <c r="O275" s="65"/>
      <c r="P275" s="65"/>
      <c r="Q275" s="65"/>
      <c r="R275" s="65"/>
      <c r="S275" s="65"/>
      <c r="T275" s="66"/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T275" s="18" t="s">
        <v>130</v>
      </c>
      <c r="AU275" s="18" t="s">
        <v>86</v>
      </c>
    </row>
    <row r="276" spans="1:65" s="2" customFormat="1" ht="11.25">
      <c r="A276" s="35"/>
      <c r="B276" s="36"/>
      <c r="C276" s="37"/>
      <c r="D276" s="188" t="s">
        <v>132</v>
      </c>
      <c r="E276" s="37"/>
      <c r="F276" s="189" t="s">
        <v>433</v>
      </c>
      <c r="G276" s="37"/>
      <c r="H276" s="37"/>
      <c r="I276" s="185"/>
      <c r="J276" s="37"/>
      <c r="K276" s="37"/>
      <c r="L276" s="40"/>
      <c r="M276" s="186"/>
      <c r="N276" s="187"/>
      <c r="O276" s="65"/>
      <c r="P276" s="65"/>
      <c r="Q276" s="65"/>
      <c r="R276" s="65"/>
      <c r="S276" s="65"/>
      <c r="T276" s="66"/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T276" s="18" t="s">
        <v>132</v>
      </c>
      <c r="AU276" s="18" t="s">
        <v>86</v>
      </c>
    </row>
    <row r="277" spans="1:65" s="12" customFormat="1" ht="22.9" customHeight="1">
      <c r="B277" s="154"/>
      <c r="C277" s="155"/>
      <c r="D277" s="156" t="s">
        <v>75</v>
      </c>
      <c r="E277" s="168" t="s">
        <v>434</v>
      </c>
      <c r="F277" s="168" t="s">
        <v>435</v>
      </c>
      <c r="G277" s="155"/>
      <c r="H277" s="155"/>
      <c r="I277" s="158"/>
      <c r="J277" s="169">
        <f>BK277</f>
        <v>0</v>
      </c>
      <c r="K277" s="155"/>
      <c r="L277" s="160"/>
      <c r="M277" s="161"/>
      <c r="N277" s="162"/>
      <c r="O277" s="162"/>
      <c r="P277" s="163">
        <f>SUM(P278:P292)</f>
        <v>0</v>
      </c>
      <c r="Q277" s="162"/>
      <c r="R277" s="163">
        <f>SUM(R278:R292)</f>
        <v>0</v>
      </c>
      <c r="S277" s="162"/>
      <c r="T277" s="164">
        <f>SUM(T278:T292)</f>
        <v>0</v>
      </c>
      <c r="AR277" s="165" t="s">
        <v>157</v>
      </c>
      <c r="AT277" s="166" t="s">
        <v>75</v>
      </c>
      <c r="AU277" s="166" t="s">
        <v>22</v>
      </c>
      <c r="AY277" s="165" t="s">
        <v>121</v>
      </c>
      <c r="BK277" s="167">
        <f>SUM(BK278:BK292)</f>
        <v>0</v>
      </c>
    </row>
    <row r="278" spans="1:65" s="2" customFormat="1" ht="16.5" customHeight="1">
      <c r="A278" s="35"/>
      <c r="B278" s="36"/>
      <c r="C278" s="170" t="s">
        <v>436</v>
      </c>
      <c r="D278" s="170" t="s">
        <v>123</v>
      </c>
      <c r="E278" s="171" t="s">
        <v>437</v>
      </c>
      <c r="F278" s="172" t="s">
        <v>435</v>
      </c>
      <c r="G278" s="173" t="s">
        <v>424</v>
      </c>
      <c r="H278" s="174">
        <v>1</v>
      </c>
      <c r="I278" s="175"/>
      <c r="J278" s="176">
        <f>ROUND(I278*H278,2)</f>
        <v>0</v>
      </c>
      <c r="K278" s="172" t="s">
        <v>127</v>
      </c>
      <c r="L278" s="40"/>
      <c r="M278" s="177" t="s">
        <v>20</v>
      </c>
      <c r="N278" s="178" t="s">
        <v>47</v>
      </c>
      <c r="O278" s="65"/>
      <c r="P278" s="179">
        <f>O278*H278</f>
        <v>0</v>
      </c>
      <c r="Q278" s="179">
        <v>0</v>
      </c>
      <c r="R278" s="179">
        <f>Q278*H278</f>
        <v>0</v>
      </c>
      <c r="S278" s="179">
        <v>0</v>
      </c>
      <c r="T278" s="180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181" t="s">
        <v>425</v>
      </c>
      <c r="AT278" s="181" t="s">
        <v>123</v>
      </c>
      <c r="AU278" s="181" t="s">
        <v>86</v>
      </c>
      <c r="AY278" s="18" t="s">
        <v>121</v>
      </c>
      <c r="BE278" s="182">
        <f>IF(N278="základní",J278,0)</f>
        <v>0</v>
      </c>
      <c r="BF278" s="182">
        <f>IF(N278="snížená",J278,0)</f>
        <v>0</v>
      </c>
      <c r="BG278" s="182">
        <f>IF(N278="zákl. přenesená",J278,0)</f>
        <v>0</v>
      </c>
      <c r="BH278" s="182">
        <f>IF(N278="sníž. přenesená",J278,0)</f>
        <v>0</v>
      </c>
      <c r="BI278" s="182">
        <f>IF(N278="nulová",J278,0)</f>
        <v>0</v>
      </c>
      <c r="BJ278" s="18" t="s">
        <v>22</v>
      </c>
      <c r="BK278" s="182">
        <f>ROUND(I278*H278,2)</f>
        <v>0</v>
      </c>
      <c r="BL278" s="18" t="s">
        <v>425</v>
      </c>
      <c r="BM278" s="181" t="s">
        <v>438</v>
      </c>
    </row>
    <row r="279" spans="1:65" s="2" customFormat="1" ht="11.25">
      <c r="A279" s="35"/>
      <c r="B279" s="36"/>
      <c r="C279" s="37"/>
      <c r="D279" s="183" t="s">
        <v>130</v>
      </c>
      <c r="E279" s="37"/>
      <c r="F279" s="184" t="s">
        <v>435</v>
      </c>
      <c r="G279" s="37"/>
      <c r="H279" s="37"/>
      <c r="I279" s="185"/>
      <c r="J279" s="37"/>
      <c r="K279" s="37"/>
      <c r="L279" s="40"/>
      <c r="M279" s="186"/>
      <c r="N279" s="187"/>
      <c r="O279" s="65"/>
      <c r="P279" s="65"/>
      <c r="Q279" s="65"/>
      <c r="R279" s="65"/>
      <c r="S279" s="65"/>
      <c r="T279" s="66"/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T279" s="18" t="s">
        <v>130</v>
      </c>
      <c r="AU279" s="18" t="s">
        <v>86</v>
      </c>
    </row>
    <row r="280" spans="1:65" s="2" customFormat="1" ht="11.25">
      <c r="A280" s="35"/>
      <c r="B280" s="36"/>
      <c r="C280" s="37"/>
      <c r="D280" s="188" t="s">
        <v>132</v>
      </c>
      <c r="E280" s="37"/>
      <c r="F280" s="189" t="s">
        <v>439</v>
      </c>
      <c r="G280" s="37"/>
      <c r="H280" s="37"/>
      <c r="I280" s="185"/>
      <c r="J280" s="37"/>
      <c r="K280" s="37"/>
      <c r="L280" s="40"/>
      <c r="M280" s="186"/>
      <c r="N280" s="187"/>
      <c r="O280" s="65"/>
      <c r="P280" s="65"/>
      <c r="Q280" s="65"/>
      <c r="R280" s="65"/>
      <c r="S280" s="65"/>
      <c r="T280" s="66"/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T280" s="18" t="s">
        <v>132</v>
      </c>
      <c r="AU280" s="18" t="s">
        <v>86</v>
      </c>
    </row>
    <row r="281" spans="1:65" s="2" customFormat="1" ht="16.5" customHeight="1">
      <c r="A281" s="35"/>
      <c r="B281" s="36"/>
      <c r="C281" s="170" t="s">
        <v>440</v>
      </c>
      <c r="D281" s="170" t="s">
        <v>123</v>
      </c>
      <c r="E281" s="171" t="s">
        <v>441</v>
      </c>
      <c r="F281" s="172" t="s">
        <v>442</v>
      </c>
      <c r="G281" s="173" t="s">
        <v>424</v>
      </c>
      <c r="H281" s="174">
        <v>1</v>
      </c>
      <c r="I281" s="175"/>
      <c r="J281" s="176">
        <f>ROUND(I281*H281,2)</f>
        <v>0</v>
      </c>
      <c r="K281" s="172" t="s">
        <v>127</v>
      </c>
      <c r="L281" s="40"/>
      <c r="M281" s="177" t="s">
        <v>20</v>
      </c>
      <c r="N281" s="178" t="s">
        <v>47</v>
      </c>
      <c r="O281" s="65"/>
      <c r="P281" s="179">
        <f>O281*H281</f>
        <v>0</v>
      </c>
      <c r="Q281" s="179">
        <v>0</v>
      </c>
      <c r="R281" s="179">
        <f>Q281*H281</f>
        <v>0</v>
      </c>
      <c r="S281" s="179">
        <v>0</v>
      </c>
      <c r="T281" s="180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181" t="s">
        <v>425</v>
      </c>
      <c r="AT281" s="181" t="s">
        <v>123</v>
      </c>
      <c r="AU281" s="181" t="s">
        <v>86</v>
      </c>
      <c r="AY281" s="18" t="s">
        <v>121</v>
      </c>
      <c r="BE281" s="182">
        <f>IF(N281="základní",J281,0)</f>
        <v>0</v>
      </c>
      <c r="BF281" s="182">
        <f>IF(N281="snížená",J281,0)</f>
        <v>0</v>
      </c>
      <c r="BG281" s="182">
        <f>IF(N281="zákl. přenesená",J281,0)</f>
        <v>0</v>
      </c>
      <c r="BH281" s="182">
        <f>IF(N281="sníž. přenesená",J281,0)</f>
        <v>0</v>
      </c>
      <c r="BI281" s="182">
        <f>IF(N281="nulová",J281,0)</f>
        <v>0</v>
      </c>
      <c r="BJ281" s="18" t="s">
        <v>22</v>
      </c>
      <c r="BK281" s="182">
        <f>ROUND(I281*H281,2)</f>
        <v>0</v>
      </c>
      <c r="BL281" s="18" t="s">
        <v>425</v>
      </c>
      <c r="BM281" s="181" t="s">
        <v>443</v>
      </c>
    </row>
    <row r="282" spans="1:65" s="2" customFormat="1" ht="11.25">
      <c r="A282" s="35"/>
      <c r="B282" s="36"/>
      <c r="C282" s="37"/>
      <c r="D282" s="183" t="s">
        <v>130</v>
      </c>
      <c r="E282" s="37"/>
      <c r="F282" s="184" t="s">
        <v>442</v>
      </c>
      <c r="G282" s="37"/>
      <c r="H282" s="37"/>
      <c r="I282" s="185"/>
      <c r="J282" s="37"/>
      <c r="K282" s="37"/>
      <c r="L282" s="40"/>
      <c r="M282" s="186"/>
      <c r="N282" s="187"/>
      <c r="O282" s="65"/>
      <c r="P282" s="65"/>
      <c r="Q282" s="65"/>
      <c r="R282" s="65"/>
      <c r="S282" s="65"/>
      <c r="T282" s="66"/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T282" s="18" t="s">
        <v>130</v>
      </c>
      <c r="AU282" s="18" t="s">
        <v>86</v>
      </c>
    </row>
    <row r="283" spans="1:65" s="2" customFormat="1" ht="11.25">
      <c r="A283" s="35"/>
      <c r="B283" s="36"/>
      <c r="C283" s="37"/>
      <c r="D283" s="188" t="s">
        <v>132</v>
      </c>
      <c r="E283" s="37"/>
      <c r="F283" s="189" t="s">
        <v>444</v>
      </c>
      <c r="G283" s="37"/>
      <c r="H283" s="37"/>
      <c r="I283" s="185"/>
      <c r="J283" s="37"/>
      <c r="K283" s="37"/>
      <c r="L283" s="40"/>
      <c r="M283" s="186"/>
      <c r="N283" s="187"/>
      <c r="O283" s="65"/>
      <c r="P283" s="65"/>
      <c r="Q283" s="65"/>
      <c r="R283" s="65"/>
      <c r="S283" s="65"/>
      <c r="T283" s="66"/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T283" s="18" t="s">
        <v>132</v>
      </c>
      <c r="AU283" s="18" t="s">
        <v>86</v>
      </c>
    </row>
    <row r="284" spans="1:65" s="2" customFormat="1" ht="19.5">
      <c r="A284" s="35"/>
      <c r="B284" s="36"/>
      <c r="C284" s="37"/>
      <c r="D284" s="183" t="s">
        <v>134</v>
      </c>
      <c r="E284" s="37"/>
      <c r="F284" s="190" t="s">
        <v>445</v>
      </c>
      <c r="G284" s="37"/>
      <c r="H284" s="37"/>
      <c r="I284" s="185"/>
      <c r="J284" s="37"/>
      <c r="K284" s="37"/>
      <c r="L284" s="40"/>
      <c r="M284" s="186"/>
      <c r="N284" s="187"/>
      <c r="O284" s="65"/>
      <c r="P284" s="65"/>
      <c r="Q284" s="65"/>
      <c r="R284" s="65"/>
      <c r="S284" s="65"/>
      <c r="T284" s="66"/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T284" s="18" t="s">
        <v>134</v>
      </c>
      <c r="AU284" s="18" t="s">
        <v>86</v>
      </c>
    </row>
    <row r="285" spans="1:65" s="2" customFormat="1" ht="16.5" customHeight="1">
      <c r="A285" s="35"/>
      <c r="B285" s="36"/>
      <c r="C285" s="170" t="s">
        <v>446</v>
      </c>
      <c r="D285" s="170" t="s">
        <v>123</v>
      </c>
      <c r="E285" s="171" t="s">
        <v>447</v>
      </c>
      <c r="F285" s="172" t="s">
        <v>448</v>
      </c>
      <c r="G285" s="173" t="s">
        <v>424</v>
      </c>
      <c r="H285" s="174">
        <v>1</v>
      </c>
      <c r="I285" s="175"/>
      <c r="J285" s="176">
        <f>ROUND(I285*H285,2)</f>
        <v>0</v>
      </c>
      <c r="K285" s="172" t="s">
        <v>127</v>
      </c>
      <c r="L285" s="40"/>
      <c r="M285" s="177" t="s">
        <v>20</v>
      </c>
      <c r="N285" s="178" t="s">
        <v>47</v>
      </c>
      <c r="O285" s="65"/>
      <c r="P285" s="179">
        <f>O285*H285</f>
        <v>0</v>
      </c>
      <c r="Q285" s="179">
        <v>0</v>
      </c>
      <c r="R285" s="179">
        <f>Q285*H285</f>
        <v>0</v>
      </c>
      <c r="S285" s="179">
        <v>0</v>
      </c>
      <c r="T285" s="180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181" t="s">
        <v>425</v>
      </c>
      <c r="AT285" s="181" t="s">
        <v>123</v>
      </c>
      <c r="AU285" s="181" t="s">
        <v>86</v>
      </c>
      <c r="AY285" s="18" t="s">
        <v>121</v>
      </c>
      <c r="BE285" s="182">
        <f>IF(N285="základní",J285,0)</f>
        <v>0</v>
      </c>
      <c r="BF285" s="182">
        <f>IF(N285="snížená",J285,0)</f>
        <v>0</v>
      </c>
      <c r="BG285" s="182">
        <f>IF(N285="zákl. přenesená",J285,0)</f>
        <v>0</v>
      </c>
      <c r="BH285" s="182">
        <f>IF(N285="sníž. přenesená",J285,0)</f>
        <v>0</v>
      </c>
      <c r="BI285" s="182">
        <f>IF(N285="nulová",J285,0)</f>
        <v>0</v>
      </c>
      <c r="BJ285" s="18" t="s">
        <v>22</v>
      </c>
      <c r="BK285" s="182">
        <f>ROUND(I285*H285,2)</f>
        <v>0</v>
      </c>
      <c r="BL285" s="18" t="s">
        <v>425</v>
      </c>
      <c r="BM285" s="181" t="s">
        <v>449</v>
      </c>
    </row>
    <row r="286" spans="1:65" s="2" customFormat="1" ht="11.25">
      <c r="A286" s="35"/>
      <c r="B286" s="36"/>
      <c r="C286" s="37"/>
      <c r="D286" s="183" t="s">
        <v>130</v>
      </c>
      <c r="E286" s="37"/>
      <c r="F286" s="184" t="s">
        <v>448</v>
      </c>
      <c r="G286" s="37"/>
      <c r="H286" s="37"/>
      <c r="I286" s="185"/>
      <c r="J286" s="37"/>
      <c r="K286" s="37"/>
      <c r="L286" s="40"/>
      <c r="M286" s="186"/>
      <c r="N286" s="187"/>
      <c r="O286" s="65"/>
      <c r="P286" s="65"/>
      <c r="Q286" s="65"/>
      <c r="R286" s="65"/>
      <c r="S286" s="65"/>
      <c r="T286" s="66"/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T286" s="18" t="s">
        <v>130</v>
      </c>
      <c r="AU286" s="18" t="s">
        <v>86</v>
      </c>
    </row>
    <row r="287" spans="1:65" s="2" customFormat="1" ht="11.25">
      <c r="A287" s="35"/>
      <c r="B287" s="36"/>
      <c r="C287" s="37"/>
      <c r="D287" s="188" t="s">
        <v>132</v>
      </c>
      <c r="E287" s="37"/>
      <c r="F287" s="189" t="s">
        <v>450</v>
      </c>
      <c r="G287" s="37"/>
      <c r="H287" s="37"/>
      <c r="I287" s="185"/>
      <c r="J287" s="37"/>
      <c r="K287" s="37"/>
      <c r="L287" s="40"/>
      <c r="M287" s="186"/>
      <c r="N287" s="187"/>
      <c r="O287" s="65"/>
      <c r="P287" s="65"/>
      <c r="Q287" s="65"/>
      <c r="R287" s="65"/>
      <c r="S287" s="65"/>
      <c r="T287" s="66"/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T287" s="18" t="s">
        <v>132</v>
      </c>
      <c r="AU287" s="18" t="s">
        <v>86</v>
      </c>
    </row>
    <row r="288" spans="1:65" s="2" customFormat="1" ht="19.5">
      <c r="A288" s="35"/>
      <c r="B288" s="36"/>
      <c r="C288" s="37"/>
      <c r="D288" s="183" t="s">
        <v>134</v>
      </c>
      <c r="E288" s="37"/>
      <c r="F288" s="190" t="s">
        <v>451</v>
      </c>
      <c r="G288" s="37"/>
      <c r="H288" s="37"/>
      <c r="I288" s="185"/>
      <c r="J288" s="37"/>
      <c r="K288" s="37"/>
      <c r="L288" s="40"/>
      <c r="M288" s="186"/>
      <c r="N288" s="187"/>
      <c r="O288" s="65"/>
      <c r="P288" s="65"/>
      <c r="Q288" s="65"/>
      <c r="R288" s="65"/>
      <c r="S288" s="65"/>
      <c r="T288" s="66"/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T288" s="18" t="s">
        <v>134</v>
      </c>
      <c r="AU288" s="18" t="s">
        <v>86</v>
      </c>
    </row>
    <row r="289" spans="1:65" s="2" customFormat="1" ht="16.5" customHeight="1">
      <c r="A289" s="35"/>
      <c r="B289" s="36"/>
      <c r="C289" s="170" t="s">
        <v>452</v>
      </c>
      <c r="D289" s="170" t="s">
        <v>123</v>
      </c>
      <c r="E289" s="171" t="s">
        <v>453</v>
      </c>
      <c r="F289" s="172" t="s">
        <v>454</v>
      </c>
      <c r="G289" s="173" t="s">
        <v>424</v>
      </c>
      <c r="H289" s="174">
        <v>1</v>
      </c>
      <c r="I289" s="175"/>
      <c r="J289" s="176">
        <f>ROUND(I289*H289,2)</f>
        <v>0</v>
      </c>
      <c r="K289" s="172" t="s">
        <v>127</v>
      </c>
      <c r="L289" s="40"/>
      <c r="M289" s="177" t="s">
        <v>20</v>
      </c>
      <c r="N289" s="178" t="s">
        <v>47</v>
      </c>
      <c r="O289" s="65"/>
      <c r="P289" s="179">
        <f>O289*H289</f>
        <v>0</v>
      </c>
      <c r="Q289" s="179">
        <v>0</v>
      </c>
      <c r="R289" s="179">
        <f>Q289*H289</f>
        <v>0</v>
      </c>
      <c r="S289" s="179">
        <v>0</v>
      </c>
      <c r="T289" s="180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181" t="s">
        <v>425</v>
      </c>
      <c r="AT289" s="181" t="s">
        <v>123</v>
      </c>
      <c r="AU289" s="181" t="s">
        <v>86</v>
      </c>
      <c r="AY289" s="18" t="s">
        <v>121</v>
      </c>
      <c r="BE289" s="182">
        <f>IF(N289="základní",J289,0)</f>
        <v>0</v>
      </c>
      <c r="BF289" s="182">
        <f>IF(N289="snížená",J289,0)</f>
        <v>0</v>
      </c>
      <c r="BG289" s="182">
        <f>IF(N289="zákl. přenesená",J289,0)</f>
        <v>0</v>
      </c>
      <c r="BH289" s="182">
        <f>IF(N289="sníž. přenesená",J289,0)</f>
        <v>0</v>
      </c>
      <c r="BI289" s="182">
        <f>IF(N289="nulová",J289,0)</f>
        <v>0</v>
      </c>
      <c r="BJ289" s="18" t="s">
        <v>22</v>
      </c>
      <c r="BK289" s="182">
        <f>ROUND(I289*H289,2)</f>
        <v>0</v>
      </c>
      <c r="BL289" s="18" t="s">
        <v>425</v>
      </c>
      <c r="BM289" s="181" t="s">
        <v>455</v>
      </c>
    </row>
    <row r="290" spans="1:65" s="2" customFormat="1" ht="11.25">
      <c r="A290" s="35"/>
      <c r="B290" s="36"/>
      <c r="C290" s="37"/>
      <c r="D290" s="183" t="s">
        <v>130</v>
      </c>
      <c r="E290" s="37"/>
      <c r="F290" s="184" t="s">
        <v>454</v>
      </c>
      <c r="G290" s="37"/>
      <c r="H290" s="37"/>
      <c r="I290" s="185"/>
      <c r="J290" s="37"/>
      <c r="K290" s="37"/>
      <c r="L290" s="40"/>
      <c r="M290" s="186"/>
      <c r="N290" s="187"/>
      <c r="O290" s="65"/>
      <c r="P290" s="65"/>
      <c r="Q290" s="65"/>
      <c r="R290" s="65"/>
      <c r="S290" s="65"/>
      <c r="T290" s="66"/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T290" s="18" t="s">
        <v>130</v>
      </c>
      <c r="AU290" s="18" t="s">
        <v>86</v>
      </c>
    </row>
    <row r="291" spans="1:65" s="2" customFormat="1" ht="11.25">
      <c r="A291" s="35"/>
      <c r="B291" s="36"/>
      <c r="C291" s="37"/>
      <c r="D291" s="188" t="s">
        <v>132</v>
      </c>
      <c r="E291" s="37"/>
      <c r="F291" s="189" t="s">
        <v>456</v>
      </c>
      <c r="G291" s="37"/>
      <c r="H291" s="37"/>
      <c r="I291" s="185"/>
      <c r="J291" s="37"/>
      <c r="K291" s="37"/>
      <c r="L291" s="40"/>
      <c r="M291" s="186"/>
      <c r="N291" s="187"/>
      <c r="O291" s="65"/>
      <c r="P291" s="65"/>
      <c r="Q291" s="65"/>
      <c r="R291" s="65"/>
      <c r="S291" s="65"/>
      <c r="T291" s="66"/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T291" s="18" t="s">
        <v>132</v>
      </c>
      <c r="AU291" s="18" t="s">
        <v>86</v>
      </c>
    </row>
    <row r="292" spans="1:65" s="2" customFormat="1" ht="19.5">
      <c r="A292" s="35"/>
      <c r="B292" s="36"/>
      <c r="C292" s="37"/>
      <c r="D292" s="183" t="s">
        <v>134</v>
      </c>
      <c r="E292" s="37"/>
      <c r="F292" s="190" t="s">
        <v>457</v>
      </c>
      <c r="G292" s="37"/>
      <c r="H292" s="37"/>
      <c r="I292" s="185"/>
      <c r="J292" s="37"/>
      <c r="K292" s="37"/>
      <c r="L292" s="40"/>
      <c r="M292" s="186"/>
      <c r="N292" s="187"/>
      <c r="O292" s="65"/>
      <c r="P292" s="65"/>
      <c r="Q292" s="65"/>
      <c r="R292" s="65"/>
      <c r="S292" s="65"/>
      <c r="T292" s="66"/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T292" s="18" t="s">
        <v>134</v>
      </c>
      <c r="AU292" s="18" t="s">
        <v>86</v>
      </c>
    </row>
    <row r="293" spans="1:65" s="12" customFormat="1" ht="22.9" customHeight="1">
      <c r="B293" s="154"/>
      <c r="C293" s="155"/>
      <c r="D293" s="156" t="s">
        <v>75</v>
      </c>
      <c r="E293" s="168" t="s">
        <v>458</v>
      </c>
      <c r="F293" s="168" t="s">
        <v>459</v>
      </c>
      <c r="G293" s="155"/>
      <c r="H293" s="155"/>
      <c r="I293" s="158"/>
      <c r="J293" s="169">
        <f>BK293</f>
        <v>0</v>
      </c>
      <c r="K293" s="155"/>
      <c r="L293" s="160"/>
      <c r="M293" s="161"/>
      <c r="N293" s="162"/>
      <c r="O293" s="162"/>
      <c r="P293" s="163">
        <f>SUM(P294:P305)</f>
        <v>0</v>
      </c>
      <c r="Q293" s="162"/>
      <c r="R293" s="163">
        <f>SUM(R294:R305)</f>
        <v>0</v>
      </c>
      <c r="S293" s="162"/>
      <c r="T293" s="164">
        <f>SUM(T294:T305)</f>
        <v>0</v>
      </c>
      <c r="AR293" s="165" t="s">
        <v>157</v>
      </c>
      <c r="AT293" s="166" t="s">
        <v>75</v>
      </c>
      <c r="AU293" s="166" t="s">
        <v>22</v>
      </c>
      <c r="AY293" s="165" t="s">
        <v>121</v>
      </c>
      <c r="BK293" s="167">
        <f>SUM(BK294:BK305)</f>
        <v>0</v>
      </c>
    </row>
    <row r="294" spans="1:65" s="2" customFormat="1" ht="16.5" customHeight="1">
      <c r="A294" s="35"/>
      <c r="B294" s="36"/>
      <c r="C294" s="170" t="s">
        <v>460</v>
      </c>
      <c r="D294" s="170" t="s">
        <v>123</v>
      </c>
      <c r="E294" s="171" t="s">
        <v>461</v>
      </c>
      <c r="F294" s="172" t="s">
        <v>462</v>
      </c>
      <c r="G294" s="173" t="s">
        <v>424</v>
      </c>
      <c r="H294" s="174">
        <v>12</v>
      </c>
      <c r="I294" s="175"/>
      <c r="J294" s="176">
        <f>ROUND(I294*H294,2)</f>
        <v>0</v>
      </c>
      <c r="K294" s="172" t="s">
        <v>127</v>
      </c>
      <c r="L294" s="40"/>
      <c r="M294" s="177" t="s">
        <v>20</v>
      </c>
      <c r="N294" s="178" t="s">
        <v>47</v>
      </c>
      <c r="O294" s="65"/>
      <c r="P294" s="179">
        <f>O294*H294</f>
        <v>0</v>
      </c>
      <c r="Q294" s="179">
        <v>0</v>
      </c>
      <c r="R294" s="179">
        <f>Q294*H294</f>
        <v>0</v>
      </c>
      <c r="S294" s="179">
        <v>0</v>
      </c>
      <c r="T294" s="180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181" t="s">
        <v>425</v>
      </c>
      <c r="AT294" s="181" t="s">
        <v>123</v>
      </c>
      <c r="AU294" s="181" t="s">
        <v>86</v>
      </c>
      <c r="AY294" s="18" t="s">
        <v>121</v>
      </c>
      <c r="BE294" s="182">
        <f>IF(N294="základní",J294,0)</f>
        <v>0</v>
      </c>
      <c r="BF294" s="182">
        <f>IF(N294="snížená",J294,0)</f>
        <v>0</v>
      </c>
      <c r="BG294" s="182">
        <f>IF(N294="zákl. přenesená",J294,0)</f>
        <v>0</v>
      </c>
      <c r="BH294" s="182">
        <f>IF(N294="sníž. přenesená",J294,0)</f>
        <v>0</v>
      </c>
      <c r="BI294" s="182">
        <f>IF(N294="nulová",J294,0)</f>
        <v>0</v>
      </c>
      <c r="BJ294" s="18" t="s">
        <v>22</v>
      </c>
      <c r="BK294" s="182">
        <f>ROUND(I294*H294,2)</f>
        <v>0</v>
      </c>
      <c r="BL294" s="18" t="s">
        <v>425</v>
      </c>
      <c r="BM294" s="181" t="s">
        <v>463</v>
      </c>
    </row>
    <row r="295" spans="1:65" s="2" customFormat="1" ht="11.25">
      <c r="A295" s="35"/>
      <c r="B295" s="36"/>
      <c r="C295" s="37"/>
      <c r="D295" s="183" t="s">
        <v>130</v>
      </c>
      <c r="E295" s="37"/>
      <c r="F295" s="184" t="s">
        <v>462</v>
      </c>
      <c r="G295" s="37"/>
      <c r="H295" s="37"/>
      <c r="I295" s="185"/>
      <c r="J295" s="37"/>
      <c r="K295" s="37"/>
      <c r="L295" s="40"/>
      <c r="M295" s="186"/>
      <c r="N295" s="187"/>
      <c r="O295" s="65"/>
      <c r="P295" s="65"/>
      <c r="Q295" s="65"/>
      <c r="R295" s="65"/>
      <c r="S295" s="65"/>
      <c r="T295" s="66"/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T295" s="18" t="s">
        <v>130</v>
      </c>
      <c r="AU295" s="18" t="s">
        <v>86</v>
      </c>
    </row>
    <row r="296" spans="1:65" s="2" customFormat="1" ht="11.25">
      <c r="A296" s="35"/>
      <c r="B296" s="36"/>
      <c r="C296" s="37"/>
      <c r="D296" s="188" t="s">
        <v>132</v>
      </c>
      <c r="E296" s="37"/>
      <c r="F296" s="189" t="s">
        <v>464</v>
      </c>
      <c r="G296" s="37"/>
      <c r="H296" s="37"/>
      <c r="I296" s="185"/>
      <c r="J296" s="37"/>
      <c r="K296" s="37"/>
      <c r="L296" s="40"/>
      <c r="M296" s="186"/>
      <c r="N296" s="187"/>
      <c r="O296" s="65"/>
      <c r="P296" s="65"/>
      <c r="Q296" s="65"/>
      <c r="R296" s="65"/>
      <c r="S296" s="65"/>
      <c r="T296" s="66"/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T296" s="18" t="s">
        <v>132</v>
      </c>
      <c r="AU296" s="18" t="s">
        <v>86</v>
      </c>
    </row>
    <row r="297" spans="1:65" s="13" customFormat="1" ht="11.25">
      <c r="B297" s="191"/>
      <c r="C297" s="192"/>
      <c r="D297" s="183" t="s">
        <v>136</v>
      </c>
      <c r="E297" s="193" t="s">
        <v>20</v>
      </c>
      <c r="F297" s="194" t="s">
        <v>465</v>
      </c>
      <c r="G297" s="192"/>
      <c r="H297" s="195">
        <v>12</v>
      </c>
      <c r="I297" s="196"/>
      <c r="J297" s="192"/>
      <c r="K297" s="192"/>
      <c r="L297" s="197"/>
      <c r="M297" s="198"/>
      <c r="N297" s="199"/>
      <c r="O297" s="199"/>
      <c r="P297" s="199"/>
      <c r="Q297" s="199"/>
      <c r="R297" s="199"/>
      <c r="S297" s="199"/>
      <c r="T297" s="200"/>
      <c r="AT297" s="201" t="s">
        <v>136</v>
      </c>
      <c r="AU297" s="201" t="s">
        <v>86</v>
      </c>
      <c r="AV297" s="13" t="s">
        <v>86</v>
      </c>
      <c r="AW297" s="13" t="s">
        <v>37</v>
      </c>
      <c r="AX297" s="13" t="s">
        <v>76</v>
      </c>
      <c r="AY297" s="201" t="s">
        <v>121</v>
      </c>
    </row>
    <row r="298" spans="1:65" s="2" customFormat="1" ht="16.5" customHeight="1">
      <c r="A298" s="35"/>
      <c r="B298" s="36"/>
      <c r="C298" s="170" t="s">
        <v>466</v>
      </c>
      <c r="D298" s="170" t="s">
        <v>123</v>
      </c>
      <c r="E298" s="171" t="s">
        <v>467</v>
      </c>
      <c r="F298" s="172" t="s">
        <v>468</v>
      </c>
      <c r="G298" s="173" t="s">
        <v>424</v>
      </c>
      <c r="H298" s="174">
        <v>1</v>
      </c>
      <c r="I298" s="175"/>
      <c r="J298" s="176">
        <f>ROUND(I298*H298,2)</f>
        <v>0</v>
      </c>
      <c r="K298" s="172" t="s">
        <v>127</v>
      </c>
      <c r="L298" s="40"/>
      <c r="M298" s="177" t="s">
        <v>20</v>
      </c>
      <c r="N298" s="178" t="s">
        <v>47</v>
      </c>
      <c r="O298" s="65"/>
      <c r="P298" s="179">
        <f>O298*H298</f>
        <v>0</v>
      </c>
      <c r="Q298" s="179">
        <v>0</v>
      </c>
      <c r="R298" s="179">
        <f>Q298*H298</f>
        <v>0</v>
      </c>
      <c r="S298" s="179">
        <v>0</v>
      </c>
      <c r="T298" s="180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181" t="s">
        <v>425</v>
      </c>
      <c r="AT298" s="181" t="s">
        <v>123</v>
      </c>
      <c r="AU298" s="181" t="s">
        <v>86</v>
      </c>
      <c r="AY298" s="18" t="s">
        <v>121</v>
      </c>
      <c r="BE298" s="182">
        <f>IF(N298="základní",J298,0)</f>
        <v>0</v>
      </c>
      <c r="BF298" s="182">
        <f>IF(N298="snížená",J298,0)</f>
        <v>0</v>
      </c>
      <c r="BG298" s="182">
        <f>IF(N298="zákl. přenesená",J298,0)</f>
        <v>0</v>
      </c>
      <c r="BH298" s="182">
        <f>IF(N298="sníž. přenesená",J298,0)</f>
        <v>0</v>
      </c>
      <c r="BI298" s="182">
        <f>IF(N298="nulová",J298,0)</f>
        <v>0</v>
      </c>
      <c r="BJ298" s="18" t="s">
        <v>22</v>
      </c>
      <c r="BK298" s="182">
        <f>ROUND(I298*H298,2)</f>
        <v>0</v>
      </c>
      <c r="BL298" s="18" t="s">
        <v>425</v>
      </c>
      <c r="BM298" s="181" t="s">
        <v>469</v>
      </c>
    </row>
    <row r="299" spans="1:65" s="2" customFormat="1" ht="11.25">
      <c r="A299" s="35"/>
      <c r="B299" s="36"/>
      <c r="C299" s="37"/>
      <c r="D299" s="183" t="s">
        <v>130</v>
      </c>
      <c r="E299" s="37"/>
      <c r="F299" s="184" t="s">
        <v>468</v>
      </c>
      <c r="G299" s="37"/>
      <c r="H299" s="37"/>
      <c r="I299" s="185"/>
      <c r="J299" s="37"/>
      <c r="K299" s="37"/>
      <c r="L299" s="40"/>
      <c r="M299" s="186"/>
      <c r="N299" s="187"/>
      <c r="O299" s="65"/>
      <c r="P299" s="65"/>
      <c r="Q299" s="65"/>
      <c r="R299" s="65"/>
      <c r="S299" s="65"/>
      <c r="T299" s="66"/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T299" s="18" t="s">
        <v>130</v>
      </c>
      <c r="AU299" s="18" t="s">
        <v>86</v>
      </c>
    </row>
    <row r="300" spans="1:65" s="2" customFormat="1" ht="11.25">
      <c r="A300" s="35"/>
      <c r="B300" s="36"/>
      <c r="C300" s="37"/>
      <c r="D300" s="188" t="s">
        <v>132</v>
      </c>
      <c r="E300" s="37"/>
      <c r="F300" s="189" t="s">
        <v>470</v>
      </c>
      <c r="G300" s="37"/>
      <c r="H300" s="37"/>
      <c r="I300" s="185"/>
      <c r="J300" s="37"/>
      <c r="K300" s="37"/>
      <c r="L300" s="40"/>
      <c r="M300" s="186"/>
      <c r="N300" s="187"/>
      <c r="O300" s="65"/>
      <c r="P300" s="65"/>
      <c r="Q300" s="65"/>
      <c r="R300" s="65"/>
      <c r="S300" s="65"/>
      <c r="T300" s="66"/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T300" s="18" t="s">
        <v>132</v>
      </c>
      <c r="AU300" s="18" t="s">
        <v>86</v>
      </c>
    </row>
    <row r="301" spans="1:65" s="13" customFormat="1" ht="11.25">
      <c r="B301" s="191"/>
      <c r="C301" s="192"/>
      <c r="D301" s="183" t="s">
        <v>136</v>
      </c>
      <c r="E301" s="193" t="s">
        <v>20</v>
      </c>
      <c r="F301" s="194" t="s">
        <v>471</v>
      </c>
      <c r="G301" s="192"/>
      <c r="H301" s="195">
        <v>1</v>
      </c>
      <c r="I301" s="196"/>
      <c r="J301" s="192"/>
      <c r="K301" s="192"/>
      <c r="L301" s="197"/>
      <c r="M301" s="198"/>
      <c r="N301" s="199"/>
      <c r="O301" s="199"/>
      <c r="P301" s="199"/>
      <c r="Q301" s="199"/>
      <c r="R301" s="199"/>
      <c r="S301" s="199"/>
      <c r="T301" s="200"/>
      <c r="AT301" s="201" t="s">
        <v>136</v>
      </c>
      <c r="AU301" s="201" t="s">
        <v>86</v>
      </c>
      <c r="AV301" s="13" t="s">
        <v>86</v>
      </c>
      <c r="AW301" s="13" t="s">
        <v>37</v>
      </c>
      <c r="AX301" s="13" t="s">
        <v>76</v>
      </c>
      <c r="AY301" s="201" t="s">
        <v>121</v>
      </c>
    </row>
    <row r="302" spans="1:65" s="2" customFormat="1" ht="16.5" customHeight="1">
      <c r="A302" s="35"/>
      <c r="B302" s="36"/>
      <c r="C302" s="170" t="s">
        <v>472</v>
      </c>
      <c r="D302" s="170" t="s">
        <v>123</v>
      </c>
      <c r="E302" s="171" t="s">
        <v>473</v>
      </c>
      <c r="F302" s="172" t="s">
        <v>474</v>
      </c>
      <c r="G302" s="173" t="s">
        <v>424</v>
      </c>
      <c r="H302" s="174">
        <v>1</v>
      </c>
      <c r="I302" s="175"/>
      <c r="J302" s="176">
        <f>ROUND(I302*H302,2)</f>
        <v>0</v>
      </c>
      <c r="K302" s="172" t="s">
        <v>127</v>
      </c>
      <c r="L302" s="40"/>
      <c r="M302" s="177" t="s">
        <v>20</v>
      </c>
      <c r="N302" s="178" t="s">
        <v>47</v>
      </c>
      <c r="O302" s="65"/>
      <c r="P302" s="179">
        <f>O302*H302</f>
        <v>0</v>
      </c>
      <c r="Q302" s="179">
        <v>0</v>
      </c>
      <c r="R302" s="179">
        <f>Q302*H302</f>
        <v>0</v>
      </c>
      <c r="S302" s="179">
        <v>0</v>
      </c>
      <c r="T302" s="180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181" t="s">
        <v>425</v>
      </c>
      <c r="AT302" s="181" t="s">
        <v>123</v>
      </c>
      <c r="AU302" s="181" t="s">
        <v>86</v>
      </c>
      <c r="AY302" s="18" t="s">
        <v>121</v>
      </c>
      <c r="BE302" s="182">
        <f>IF(N302="základní",J302,0)</f>
        <v>0</v>
      </c>
      <c r="BF302" s="182">
        <f>IF(N302="snížená",J302,0)</f>
        <v>0</v>
      </c>
      <c r="BG302" s="182">
        <f>IF(N302="zákl. přenesená",J302,0)</f>
        <v>0</v>
      </c>
      <c r="BH302" s="182">
        <f>IF(N302="sníž. přenesená",J302,0)</f>
        <v>0</v>
      </c>
      <c r="BI302" s="182">
        <f>IF(N302="nulová",J302,0)</f>
        <v>0</v>
      </c>
      <c r="BJ302" s="18" t="s">
        <v>22</v>
      </c>
      <c r="BK302" s="182">
        <f>ROUND(I302*H302,2)</f>
        <v>0</v>
      </c>
      <c r="BL302" s="18" t="s">
        <v>425</v>
      </c>
      <c r="BM302" s="181" t="s">
        <v>475</v>
      </c>
    </row>
    <row r="303" spans="1:65" s="2" customFormat="1" ht="11.25">
      <c r="A303" s="35"/>
      <c r="B303" s="36"/>
      <c r="C303" s="37"/>
      <c r="D303" s="183" t="s">
        <v>130</v>
      </c>
      <c r="E303" s="37"/>
      <c r="F303" s="184" t="s">
        <v>474</v>
      </c>
      <c r="G303" s="37"/>
      <c r="H303" s="37"/>
      <c r="I303" s="185"/>
      <c r="J303" s="37"/>
      <c r="K303" s="37"/>
      <c r="L303" s="40"/>
      <c r="M303" s="186"/>
      <c r="N303" s="187"/>
      <c r="O303" s="65"/>
      <c r="P303" s="65"/>
      <c r="Q303" s="65"/>
      <c r="R303" s="65"/>
      <c r="S303" s="65"/>
      <c r="T303" s="66"/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T303" s="18" t="s">
        <v>130</v>
      </c>
      <c r="AU303" s="18" t="s">
        <v>86</v>
      </c>
    </row>
    <row r="304" spans="1:65" s="2" customFormat="1" ht="11.25">
      <c r="A304" s="35"/>
      <c r="B304" s="36"/>
      <c r="C304" s="37"/>
      <c r="D304" s="188" t="s">
        <v>132</v>
      </c>
      <c r="E304" s="37"/>
      <c r="F304" s="189" t="s">
        <v>476</v>
      </c>
      <c r="G304" s="37"/>
      <c r="H304" s="37"/>
      <c r="I304" s="185"/>
      <c r="J304" s="37"/>
      <c r="K304" s="37"/>
      <c r="L304" s="40"/>
      <c r="M304" s="186"/>
      <c r="N304" s="187"/>
      <c r="O304" s="65"/>
      <c r="P304" s="65"/>
      <c r="Q304" s="65"/>
      <c r="R304" s="65"/>
      <c r="S304" s="65"/>
      <c r="T304" s="66"/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T304" s="18" t="s">
        <v>132</v>
      </c>
      <c r="AU304" s="18" t="s">
        <v>86</v>
      </c>
    </row>
    <row r="305" spans="1:65" s="13" customFormat="1" ht="11.25">
      <c r="B305" s="191"/>
      <c r="C305" s="192"/>
      <c r="D305" s="183" t="s">
        <v>136</v>
      </c>
      <c r="E305" s="193" t="s">
        <v>20</v>
      </c>
      <c r="F305" s="194" t="s">
        <v>477</v>
      </c>
      <c r="G305" s="192"/>
      <c r="H305" s="195">
        <v>1</v>
      </c>
      <c r="I305" s="196"/>
      <c r="J305" s="192"/>
      <c r="K305" s="192"/>
      <c r="L305" s="197"/>
      <c r="M305" s="198"/>
      <c r="N305" s="199"/>
      <c r="O305" s="199"/>
      <c r="P305" s="199"/>
      <c r="Q305" s="199"/>
      <c r="R305" s="199"/>
      <c r="S305" s="199"/>
      <c r="T305" s="200"/>
      <c r="AT305" s="201" t="s">
        <v>136</v>
      </c>
      <c r="AU305" s="201" t="s">
        <v>86</v>
      </c>
      <c r="AV305" s="13" t="s">
        <v>86</v>
      </c>
      <c r="AW305" s="13" t="s">
        <v>37</v>
      </c>
      <c r="AX305" s="13" t="s">
        <v>76</v>
      </c>
      <c r="AY305" s="201" t="s">
        <v>121</v>
      </c>
    </row>
    <row r="306" spans="1:65" s="12" customFormat="1" ht="22.9" customHeight="1">
      <c r="B306" s="154"/>
      <c r="C306" s="155"/>
      <c r="D306" s="156" t="s">
        <v>75</v>
      </c>
      <c r="E306" s="168" t="s">
        <v>478</v>
      </c>
      <c r="F306" s="168" t="s">
        <v>479</v>
      </c>
      <c r="G306" s="155"/>
      <c r="H306" s="155"/>
      <c r="I306" s="158"/>
      <c r="J306" s="169">
        <f>BK306</f>
        <v>0</v>
      </c>
      <c r="K306" s="155"/>
      <c r="L306" s="160"/>
      <c r="M306" s="161"/>
      <c r="N306" s="162"/>
      <c r="O306" s="162"/>
      <c r="P306" s="163">
        <f>SUM(P307:P311)</f>
        <v>0</v>
      </c>
      <c r="Q306" s="162"/>
      <c r="R306" s="163">
        <f>SUM(R307:R311)</f>
        <v>0</v>
      </c>
      <c r="S306" s="162"/>
      <c r="T306" s="164">
        <f>SUM(T307:T311)</f>
        <v>0</v>
      </c>
      <c r="AR306" s="165" t="s">
        <v>157</v>
      </c>
      <c r="AT306" s="166" t="s">
        <v>75</v>
      </c>
      <c r="AU306" s="166" t="s">
        <v>22</v>
      </c>
      <c r="AY306" s="165" t="s">
        <v>121</v>
      </c>
      <c r="BK306" s="167">
        <f>SUM(BK307:BK311)</f>
        <v>0</v>
      </c>
    </row>
    <row r="307" spans="1:65" s="2" customFormat="1" ht="16.5" customHeight="1">
      <c r="A307" s="35"/>
      <c r="B307" s="36"/>
      <c r="C307" s="170" t="s">
        <v>480</v>
      </c>
      <c r="D307" s="170" t="s">
        <v>123</v>
      </c>
      <c r="E307" s="171" t="s">
        <v>481</v>
      </c>
      <c r="F307" s="172" t="s">
        <v>479</v>
      </c>
      <c r="G307" s="173" t="s">
        <v>348</v>
      </c>
      <c r="H307" s="174">
        <v>27.8</v>
      </c>
      <c r="I307" s="175"/>
      <c r="J307" s="176">
        <f>ROUND(I307*H307,2)</f>
        <v>0</v>
      </c>
      <c r="K307" s="172" t="s">
        <v>127</v>
      </c>
      <c r="L307" s="40"/>
      <c r="M307" s="177" t="s">
        <v>20</v>
      </c>
      <c r="N307" s="178" t="s">
        <v>47</v>
      </c>
      <c r="O307" s="65"/>
      <c r="P307" s="179">
        <f>O307*H307</f>
        <v>0</v>
      </c>
      <c r="Q307" s="179">
        <v>0</v>
      </c>
      <c r="R307" s="179">
        <f>Q307*H307</f>
        <v>0</v>
      </c>
      <c r="S307" s="179">
        <v>0</v>
      </c>
      <c r="T307" s="180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181" t="s">
        <v>425</v>
      </c>
      <c r="AT307" s="181" t="s">
        <v>123</v>
      </c>
      <c r="AU307" s="181" t="s">
        <v>86</v>
      </c>
      <c r="AY307" s="18" t="s">
        <v>121</v>
      </c>
      <c r="BE307" s="182">
        <f>IF(N307="základní",J307,0)</f>
        <v>0</v>
      </c>
      <c r="BF307" s="182">
        <f>IF(N307="snížená",J307,0)</f>
        <v>0</v>
      </c>
      <c r="BG307" s="182">
        <f>IF(N307="zákl. přenesená",J307,0)</f>
        <v>0</v>
      </c>
      <c r="BH307" s="182">
        <f>IF(N307="sníž. přenesená",J307,0)</f>
        <v>0</v>
      </c>
      <c r="BI307" s="182">
        <f>IF(N307="nulová",J307,0)</f>
        <v>0</v>
      </c>
      <c r="BJ307" s="18" t="s">
        <v>22</v>
      </c>
      <c r="BK307" s="182">
        <f>ROUND(I307*H307,2)</f>
        <v>0</v>
      </c>
      <c r="BL307" s="18" t="s">
        <v>425</v>
      </c>
      <c r="BM307" s="181" t="s">
        <v>482</v>
      </c>
    </row>
    <row r="308" spans="1:65" s="2" customFormat="1" ht="11.25">
      <c r="A308" s="35"/>
      <c r="B308" s="36"/>
      <c r="C308" s="37"/>
      <c r="D308" s="183" t="s">
        <v>130</v>
      </c>
      <c r="E308" s="37"/>
      <c r="F308" s="184" t="s">
        <v>479</v>
      </c>
      <c r="G308" s="37"/>
      <c r="H308" s="37"/>
      <c r="I308" s="185"/>
      <c r="J308" s="37"/>
      <c r="K308" s="37"/>
      <c r="L308" s="40"/>
      <c r="M308" s="186"/>
      <c r="N308" s="187"/>
      <c r="O308" s="65"/>
      <c r="P308" s="65"/>
      <c r="Q308" s="65"/>
      <c r="R308" s="65"/>
      <c r="S308" s="65"/>
      <c r="T308" s="66"/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T308" s="18" t="s">
        <v>130</v>
      </c>
      <c r="AU308" s="18" t="s">
        <v>86</v>
      </c>
    </row>
    <row r="309" spans="1:65" s="2" customFormat="1" ht="11.25">
      <c r="A309" s="35"/>
      <c r="B309" s="36"/>
      <c r="C309" s="37"/>
      <c r="D309" s="188" t="s">
        <v>132</v>
      </c>
      <c r="E309" s="37"/>
      <c r="F309" s="189" t="s">
        <v>483</v>
      </c>
      <c r="G309" s="37"/>
      <c r="H309" s="37"/>
      <c r="I309" s="185"/>
      <c r="J309" s="37"/>
      <c r="K309" s="37"/>
      <c r="L309" s="40"/>
      <c r="M309" s="186"/>
      <c r="N309" s="187"/>
      <c r="O309" s="65"/>
      <c r="P309" s="65"/>
      <c r="Q309" s="65"/>
      <c r="R309" s="65"/>
      <c r="S309" s="65"/>
      <c r="T309" s="66"/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T309" s="18" t="s">
        <v>132</v>
      </c>
      <c r="AU309" s="18" t="s">
        <v>86</v>
      </c>
    </row>
    <row r="310" spans="1:65" s="2" customFormat="1" ht="29.25">
      <c r="A310" s="35"/>
      <c r="B310" s="36"/>
      <c r="C310" s="37"/>
      <c r="D310" s="183" t="s">
        <v>134</v>
      </c>
      <c r="E310" s="37"/>
      <c r="F310" s="190" t="s">
        <v>484</v>
      </c>
      <c r="G310" s="37"/>
      <c r="H310" s="37"/>
      <c r="I310" s="185"/>
      <c r="J310" s="37"/>
      <c r="K310" s="37"/>
      <c r="L310" s="40"/>
      <c r="M310" s="186"/>
      <c r="N310" s="187"/>
      <c r="O310" s="65"/>
      <c r="P310" s="65"/>
      <c r="Q310" s="65"/>
      <c r="R310" s="65"/>
      <c r="S310" s="65"/>
      <c r="T310" s="66"/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T310" s="18" t="s">
        <v>134</v>
      </c>
      <c r="AU310" s="18" t="s">
        <v>86</v>
      </c>
    </row>
    <row r="311" spans="1:65" s="13" customFormat="1" ht="11.25">
      <c r="B311" s="191"/>
      <c r="C311" s="192"/>
      <c r="D311" s="183" t="s">
        <v>136</v>
      </c>
      <c r="E311" s="193" t="s">
        <v>20</v>
      </c>
      <c r="F311" s="194" t="s">
        <v>485</v>
      </c>
      <c r="G311" s="192"/>
      <c r="H311" s="195">
        <v>27.8</v>
      </c>
      <c r="I311" s="196"/>
      <c r="J311" s="192"/>
      <c r="K311" s="192"/>
      <c r="L311" s="197"/>
      <c r="M311" s="222"/>
      <c r="N311" s="223"/>
      <c r="O311" s="223"/>
      <c r="P311" s="223"/>
      <c r="Q311" s="223"/>
      <c r="R311" s="223"/>
      <c r="S311" s="223"/>
      <c r="T311" s="224"/>
      <c r="AT311" s="201" t="s">
        <v>136</v>
      </c>
      <c r="AU311" s="201" t="s">
        <v>86</v>
      </c>
      <c r="AV311" s="13" t="s">
        <v>86</v>
      </c>
      <c r="AW311" s="13" t="s">
        <v>37</v>
      </c>
      <c r="AX311" s="13" t="s">
        <v>76</v>
      </c>
      <c r="AY311" s="201" t="s">
        <v>121</v>
      </c>
    </row>
    <row r="312" spans="1:65" s="2" customFormat="1" ht="6.95" customHeight="1">
      <c r="A312" s="35"/>
      <c r="B312" s="48"/>
      <c r="C312" s="49"/>
      <c r="D312" s="49"/>
      <c r="E312" s="49"/>
      <c r="F312" s="49"/>
      <c r="G312" s="49"/>
      <c r="H312" s="49"/>
      <c r="I312" s="49"/>
      <c r="J312" s="49"/>
      <c r="K312" s="49"/>
      <c r="L312" s="40"/>
      <c r="M312" s="35"/>
      <c r="O312" s="35"/>
      <c r="P312" s="35"/>
      <c r="Q312" s="35"/>
      <c r="R312" s="35"/>
      <c r="S312" s="35"/>
      <c r="T312" s="35"/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</row>
  </sheetData>
  <sheetProtection algorithmName="SHA-512" hashValue="ElMV2teG+L2h2XEEKcZGl4lOvRIrb24BcAdbzIO7yb61IvuQidi0P7ng43VmU5lAXIWiXNtj307NwVqpMda6iA==" saltValue="VlyXXyk9P31nYoL3b3JHisXzA4P4SxNnodftejexvQEotUetvIXaVd4QvjS8c1k0RBtlcbAM+dL+ZDLd8LBQrg==" spinCount="100000" sheet="1" objects="1" scenarios="1" formatColumns="0" formatRows="0" autoFilter="0"/>
  <autoFilter ref="C89:K311" xr:uid="{00000000-0009-0000-0000-000001000000}"/>
  <mergeCells count="9">
    <mergeCell ref="E50:H50"/>
    <mergeCell ref="E80:H80"/>
    <mergeCell ref="E82:H82"/>
    <mergeCell ref="L2:V2"/>
    <mergeCell ref="E7:H7"/>
    <mergeCell ref="E9:H9"/>
    <mergeCell ref="E18:H18"/>
    <mergeCell ref="E27:H27"/>
    <mergeCell ref="E48:H48"/>
  </mergeCells>
  <hyperlinks>
    <hyperlink ref="F95" r:id="rId1" xr:uid="{00000000-0004-0000-0100-000000000000}"/>
    <hyperlink ref="F100" r:id="rId2" xr:uid="{00000000-0004-0000-0100-000001000000}"/>
    <hyperlink ref="F104" r:id="rId3" xr:uid="{00000000-0004-0000-0100-000002000000}"/>
    <hyperlink ref="F108" r:id="rId4" xr:uid="{00000000-0004-0000-0100-000003000000}"/>
    <hyperlink ref="F112" r:id="rId5" xr:uid="{00000000-0004-0000-0100-000004000000}"/>
    <hyperlink ref="F116" r:id="rId6" xr:uid="{00000000-0004-0000-0100-000005000000}"/>
    <hyperlink ref="F120" r:id="rId7" xr:uid="{00000000-0004-0000-0100-000006000000}"/>
    <hyperlink ref="F124" r:id="rId8" xr:uid="{00000000-0004-0000-0100-000007000000}"/>
    <hyperlink ref="F140" r:id="rId9" xr:uid="{00000000-0004-0000-0100-000008000000}"/>
    <hyperlink ref="F146" r:id="rId10" xr:uid="{00000000-0004-0000-0100-000009000000}"/>
    <hyperlink ref="F154" r:id="rId11" xr:uid="{00000000-0004-0000-0100-00000A000000}"/>
    <hyperlink ref="F158" r:id="rId12" xr:uid="{00000000-0004-0000-0100-00000B000000}"/>
    <hyperlink ref="F163" r:id="rId13" xr:uid="{00000000-0004-0000-0100-00000C000000}"/>
    <hyperlink ref="F173" r:id="rId14" xr:uid="{00000000-0004-0000-0100-00000D000000}"/>
    <hyperlink ref="F177" r:id="rId15" xr:uid="{00000000-0004-0000-0100-00000E000000}"/>
    <hyperlink ref="F186" r:id="rId16" xr:uid="{00000000-0004-0000-0100-00000F000000}"/>
    <hyperlink ref="F196" r:id="rId17" xr:uid="{00000000-0004-0000-0100-000010000000}"/>
    <hyperlink ref="F200" r:id="rId18" xr:uid="{00000000-0004-0000-0100-000011000000}"/>
    <hyperlink ref="F204" r:id="rId19" xr:uid="{00000000-0004-0000-0100-000012000000}"/>
    <hyperlink ref="F208" r:id="rId20" xr:uid="{00000000-0004-0000-0100-000013000000}"/>
    <hyperlink ref="F213" r:id="rId21" xr:uid="{00000000-0004-0000-0100-000014000000}"/>
    <hyperlink ref="F217" r:id="rId22" xr:uid="{00000000-0004-0000-0100-000015000000}"/>
    <hyperlink ref="F222" r:id="rId23" xr:uid="{00000000-0004-0000-0100-000016000000}"/>
    <hyperlink ref="F228" r:id="rId24" xr:uid="{00000000-0004-0000-0100-000017000000}"/>
    <hyperlink ref="F233" r:id="rId25" xr:uid="{00000000-0004-0000-0100-000018000000}"/>
    <hyperlink ref="F251" r:id="rId26" xr:uid="{00000000-0004-0000-0100-000019000000}"/>
    <hyperlink ref="F255" r:id="rId27" xr:uid="{00000000-0004-0000-0100-00001A000000}"/>
    <hyperlink ref="F259" r:id="rId28" xr:uid="{00000000-0004-0000-0100-00001B000000}"/>
    <hyperlink ref="F264" r:id="rId29" xr:uid="{00000000-0004-0000-0100-00001C000000}"/>
    <hyperlink ref="F267" r:id="rId30" xr:uid="{00000000-0004-0000-0100-00001D000000}"/>
    <hyperlink ref="F272" r:id="rId31" xr:uid="{00000000-0004-0000-0100-00001E000000}"/>
    <hyperlink ref="F276" r:id="rId32" xr:uid="{00000000-0004-0000-0100-00001F000000}"/>
    <hyperlink ref="F280" r:id="rId33" xr:uid="{00000000-0004-0000-0100-000020000000}"/>
    <hyperlink ref="F283" r:id="rId34" xr:uid="{00000000-0004-0000-0100-000021000000}"/>
    <hyperlink ref="F287" r:id="rId35" xr:uid="{00000000-0004-0000-0100-000022000000}"/>
    <hyperlink ref="F291" r:id="rId36" xr:uid="{00000000-0004-0000-0100-000023000000}"/>
    <hyperlink ref="F296" r:id="rId37" xr:uid="{00000000-0004-0000-0100-000024000000}"/>
    <hyperlink ref="F300" r:id="rId38" xr:uid="{00000000-0004-0000-0100-000025000000}"/>
    <hyperlink ref="F304" r:id="rId39" xr:uid="{00000000-0004-0000-0100-000026000000}"/>
    <hyperlink ref="F309" r:id="rId40" xr:uid="{00000000-0004-0000-0100-000027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4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19"/>
  <sheetViews>
    <sheetView showGridLines="0" topLeftCell="A58" zoomScale="110" zoomScaleNormal="110" workbookViewId="0"/>
  </sheetViews>
  <sheetFormatPr defaultRowHeight="15"/>
  <cols>
    <col min="1" max="1" width="8.33203125" style="225" customWidth="1"/>
    <col min="2" max="2" width="1.6640625" style="225" customWidth="1"/>
    <col min="3" max="4" width="5" style="225" customWidth="1"/>
    <col min="5" max="5" width="11.6640625" style="225" customWidth="1"/>
    <col min="6" max="6" width="9.1640625" style="225" customWidth="1"/>
    <col min="7" max="7" width="5" style="225" customWidth="1"/>
    <col min="8" max="8" width="77.83203125" style="225" customWidth="1"/>
    <col min="9" max="10" width="20" style="225" customWidth="1"/>
    <col min="11" max="11" width="1.6640625" style="225" customWidth="1"/>
  </cols>
  <sheetData>
    <row r="1" spans="2:11" s="1" customFormat="1" ht="37.5" customHeight="1"/>
    <row r="2" spans="2:11" s="1" customFormat="1" ht="7.5" customHeight="1">
      <c r="B2" s="226"/>
      <c r="C2" s="227"/>
      <c r="D2" s="227"/>
      <c r="E2" s="227"/>
      <c r="F2" s="227"/>
      <c r="G2" s="227"/>
      <c r="H2" s="227"/>
      <c r="I2" s="227"/>
      <c r="J2" s="227"/>
      <c r="K2" s="228"/>
    </row>
    <row r="3" spans="2:11" s="15" customFormat="1" ht="45" customHeight="1">
      <c r="B3" s="229"/>
      <c r="C3" s="364" t="s">
        <v>486</v>
      </c>
      <c r="D3" s="364"/>
      <c r="E3" s="364"/>
      <c r="F3" s="364"/>
      <c r="G3" s="364"/>
      <c r="H3" s="364"/>
      <c r="I3" s="364"/>
      <c r="J3" s="364"/>
      <c r="K3" s="230"/>
    </row>
    <row r="4" spans="2:11" s="1" customFormat="1" ht="25.5" customHeight="1">
      <c r="B4" s="231"/>
      <c r="C4" s="363" t="s">
        <v>487</v>
      </c>
      <c r="D4" s="363"/>
      <c r="E4" s="363"/>
      <c r="F4" s="363"/>
      <c r="G4" s="363"/>
      <c r="H4" s="363"/>
      <c r="I4" s="363"/>
      <c r="J4" s="363"/>
      <c r="K4" s="232"/>
    </row>
    <row r="5" spans="2:11" s="1" customFormat="1" ht="5.25" customHeight="1">
      <c r="B5" s="231"/>
      <c r="C5" s="233"/>
      <c r="D5" s="233"/>
      <c r="E5" s="233"/>
      <c r="F5" s="233"/>
      <c r="G5" s="233"/>
      <c r="H5" s="233"/>
      <c r="I5" s="233"/>
      <c r="J5" s="233"/>
      <c r="K5" s="232"/>
    </row>
    <row r="6" spans="2:11" s="1" customFormat="1" ht="15" customHeight="1">
      <c r="B6" s="231"/>
      <c r="C6" s="362" t="s">
        <v>488</v>
      </c>
      <c r="D6" s="362"/>
      <c r="E6" s="362"/>
      <c r="F6" s="362"/>
      <c r="G6" s="362"/>
      <c r="H6" s="362"/>
      <c r="I6" s="362"/>
      <c r="J6" s="362"/>
      <c r="K6" s="232"/>
    </row>
    <row r="7" spans="2:11" s="1" customFormat="1" ht="15" customHeight="1">
      <c r="B7" s="235"/>
      <c r="C7" s="362" t="s">
        <v>489</v>
      </c>
      <c r="D7" s="362"/>
      <c r="E7" s="362"/>
      <c r="F7" s="362"/>
      <c r="G7" s="362"/>
      <c r="H7" s="362"/>
      <c r="I7" s="362"/>
      <c r="J7" s="362"/>
      <c r="K7" s="232"/>
    </row>
    <row r="8" spans="2:11" s="1" customFormat="1" ht="12.75" customHeight="1">
      <c r="B8" s="235"/>
      <c r="C8" s="234"/>
      <c r="D8" s="234"/>
      <c r="E8" s="234"/>
      <c r="F8" s="234"/>
      <c r="G8" s="234"/>
      <c r="H8" s="234"/>
      <c r="I8" s="234"/>
      <c r="J8" s="234"/>
      <c r="K8" s="232"/>
    </row>
    <row r="9" spans="2:11" s="1" customFormat="1" ht="15" customHeight="1">
      <c r="B9" s="235"/>
      <c r="C9" s="362" t="s">
        <v>490</v>
      </c>
      <c r="D9" s="362"/>
      <c r="E9" s="362"/>
      <c r="F9" s="362"/>
      <c r="G9" s="362"/>
      <c r="H9" s="362"/>
      <c r="I9" s="362"/>
      <c r="J9" s="362"/>
      <c r="K9" s="232"/>
    </row>
    <row r="10" spans="2:11" s="1" customFormat="1" ht="15" customHeight="1">
      <c r="B10" s="235"/>
      <c r="C10" s="234"/>
      <c r="D10" s="362" t="s">
        <v>491</v>
      </c>
      <c r="E10" s="362"/>
      <c r="F10" s="362"/>
      <c r="G10" s="362"/>
      <c r="H10" s="362"/>
      <c r="I10" s="362"/>
      <c r="J10" s="362"/>
      <c r="K10" s="232"/>
    </row>
    <row r="11" spans="2:11" s="1" customFormat="1" ht="15" customHeight="1">
      <c r="B11" s="235"/>
      <c r="C11" s="236"/>
      <c r="D11" s="362" t="s">
        <v>492</v>
      </c>
      <c r="E11" s="362"/>
      <c r="F11" s="362"/>
      <c r="G11" s="362"/>
      <c r="H11" s="362"/>
      <c r="I11" s="362"/>
      <c r="J11" s="362"/>
      <c r="K11" s="232"/>
    </row>
    <row r="12" spans="2:11" s="1" customFormat="1" ht="15" customHeight="1">
      <c r="B12" s="235"/>
      <c r="C12" s="236"/>
      <c r="D12" s="234"/>
      <c r="E12" s="234"/>
      <c r="F12" s="234"/>
      <c r="G12" s="234"/>
      <c r="H12" s="234"/>
      <c r="I12" s="234"/>
      <c r="J12" s="234"/>
      <c r="K12" s="232"/>
    </row>
    <row r="13" spans="2:11" s="1" customFormat="1" ht="15" customHeight="1">
      <c r="B13" s="235"/>
      <c r="C13" s="236"/>
      <c r="D13" s="237" t="s">
        <v>493</v>
      </c>
      <c r="E13" s="234"/>
      <c r="F13" s="234"/>
      <c r="G13" s="234"/>
      <c r="H13" s="234"/>
      <c r="I13" s="234"/>
      <c r="J13" s="234"/>
      <c r="K13" s="232"/>
    </row>
    <row r="14" spans="2:11" s="1" customFormat="1" ht="12.75" customHeight="1">
      <c r="B14" s="235"/>
      <c r="C14" s="236"/>
      <c r="D14" s="236"/>
      <c r="E14" s="236"/>
      <c r="F14" s="236"/>
      <c r="G14" s="236"/>
      <c r="H14" s="236"/>
      <c r="I14" s="236"/>
      <c r="J14" s="236"/>
      <c r="K14" s="232"/>
    </row>
    <row r="15" spans="2:11" s="1" customFormat="1" ht="15" customHeight="1">
      <c r="B15" s="235"/>
      <c r="C15" s="236"/>
      <c r="D15" s="362" t="s">
        <v>494</v>
      </c>
      <c r="E15" s="362"/>
      <c r="F15" s="362"/>
      <c r="G15" s="362"/>
      <c r="H15" s="362"/>
      <c r="I15" s="362"/>
      <c r="J15" s="362"/>
      <c r="K15" s="232"/>
    </row>
    <row r="16" spans="2:11" s="1" customFormat="1" ht="15" customHeight="1">
      <c r="B16" s="235"/>
      <c r="C16" s="236"/>
      <c r="D16" s="362" t="s">
        <v>495</v>
      </c>
      <c r="E16" s="362"/>
      <c r="F16" s="362"/>
      <c r="G16" s="362"/>
      <c r="H16" s="362"/>
      <c r="I16" s="362"/>
      <c r="J16" s="362"/>
      <c r="K16" s="232"/>
    </row>
    <row r="17" spans="2:11" s="1" customFormat="1" ht="15" customHeight="1">
      <c r="B17" s="235"/>
      <c r="C17" s="236"/>
      <c r="D17" s="362" t="s">
        <v>496</v>
      </c>
      <c r="E17" s="362"/>
      <c r="F17" s="362"/>
      <c r="G17" s="362"/>
      <c r="H17" s="362"/>
      <c r="I17" s="362"/>
      <c r="J17" s="362"/>
      <c r="K17" s="232"/>
    </row>
    <row r="18" spans="2:11" s="1" customFormat="1" ht="15" customHeight="1">
      <c r="B18" s="235"/>
      <c r="C18" s="236"/>
      <c r="D18" s="236"/>
      <c r="E18" s="238" t="s">
        <v>83</v>
      </c>
      <c r="F18" s="362" t="s">
        <v>497</v>
      </c>
      <c r="G18" s="362"/>
      <c r="H18" s="362"/>
      <c r="I18" s="362"/>
      <c r="J18" s="362"/>
      <c r="K18" s="232"/>
    </row>
    <row r="19" spans="2:11" s="1" customFormat="1" ht="15" customHeight="1">
      <c r="B19" s="235"/>
      <c r="C19" s="236"/>
      <c r="D19" s="236"/>
      <c r="E19" s="238" t="s">
        <v>498</v>
      </c>
      <c r="F19" s="362" t="s">
        <v>499</v>
      </c>
      <c r="G19" s="362"/>
      <c r="H19" s="362"/>
      <c r="I19" s="362"/>
      <c r="J19" s="362"/>
      <c r="K19" s="232"/>
    </row>
    <row r="20" spans="2:11" s="1" customFormat="1" ht="15" customHeight="1">
      <c r="B20" s="235"/>
      <c r="C20" s="236"/>
      <c r="D20" s="236"/>
      <c r="E20" s="238" t="s">
        <v>500</v>
      </c>
      <c r="F20" s="362" t="s">
        <v>501</v>
      </c>
      <c r="G20" s="362"/>
      <c r="H20" s="362"/>
      <c r="I20" s="362"/>
      <c r="J20" s="362"/>
      <c r="K20" s="232"/>
    </row>
    <row r="21" spans="2:11" s="1" customFormat="1" ht="15" customHeight="1">
      <c r="B21" s="235"/>
      <c r="C21" s="236"/>
      <c r="D21" s="236"/>
      <c r="E21" s="238" t="s">
        <v>502</v>
      </c>
      <c r="F21" s="362" t="s">
        <v>503</v>
      </c>
      <c r="G21" s="362"/>
      <c r="H21" s="362"/>
      <c r="I21" s="362"/>
      <c r="J21" s="362"/>
      <c r="K21" s="232"/>
    </row>
    <row r="22" spans="2:11" s="1" customFormat="1" ht="15" customHeight="1">
      <c r="B22" s="235"/>
      <c r="C22" s="236"/>
      <c r="D22" s="236"/>
      <c r="E22" s="238" t="s">
        <v>504</v>
      </c>
      <c r="F22" s="362" t="s">
        <v>505</v>
      </c>
      <c r="G22" s="362"/>
      <c r="H22" s="362"/>
      <c r="I22" s="362"/>
      <c r="J22" s="362"/>
      <c r="K22" s="232"/>
    </row>
    <row r="23" spans="2:11" s="1" customFormat="1" ht="15" customHeight="1">
      <c r="B23" s="235"/>
      <c r="C23" s="236"/>
      <c r="D23" s="236"/>
      <c r="E23" s="238" t="s">
        <v>506</v>
      </c>
      <c r="F23" s="362" t="s">
        <v>507</v>
      </c>
      <c r="G23" s="362"/>
      <c r="H23" s="362"/>
      <c r="I23" s="362"/>
      <c r="J23" s="362"/>
      <c r="K23" s="232"/>
    </row>
    <row r="24" spans="2:11" s="1" customFormat="1" ht="12.75" customHeight="1">
      <c r="B24" s="235"/>
      <c r="C24" s="236"/>
      <c r="D24" s="236"/>
      <c r="E24" s="236"/>
      <c r="F24" s="236"/>
      <c r="G24" s="236"/>
      <c r="H24" s="236"/>
      <c r="I24" s="236"/>
      <c r="J24" s="236"/>
      <c r="K24" s="232"/>
    </row>
    <row r="25" spans="2:11" s="1" customFormat="1" ht="15" customHeight="1">
      <c r="B25" s="235"/>
      <c r="C25" s="362" t="s">
        <v>508</v>
      </c>
      <c r="D25" s="362"/>
      <c r="E25" s="362"/>
      <c r="F25" s="362"/>
      <c r="G25" s="362"/>
      <c r="H25" s="362"/>
      <c r="I25" s="362"/>
      <c r="J25" s="362"/>
      <c r="K25" s="232"/>
    </row>
    <row r="26" spans="2:11" s="1" customFormat="1" ht="15" customHeight="1">
      <c r="B26" s="235"/>
      <c r="C26" s="362" t="s">
        <v>509</v>
      </c>
      <c r="D26" s="362"/>
      <c r="E26" s="362"/>
      <c r="F26" s="362"/>
      <c r="G26" s="362"/>
      <c r="H26" s="362"/>
      <c r="I26" s="362"/>
      <c r="J26" s="362"/>
      <c r="K26" s="232"/>
    </row>
    <row r="27" spans="2:11" s="1" customFormat="1" ht="15" customHeight="1">
      <c r="B27" s="235"/>
      <c r="C27" s="234"/>
      <c r="D27" s="362" t="s">
        <v>510</v>
      </c>
      <c r="E27" s="362"/>
      <c r="F27" s="362"/>
      <c r="G27" s="362"/>
      <c r="H27" s="362"/>
      <c r="I27" s="362"/>
      <c r="J27" s="362"/>
      <c r="K27" s="232"/>
    </row>
    <row r="28" spans="2:11" s="1" customFormat="1" ht="15" customHeight="1">
      <c r="B28" s="235"/>
      <c r="C28" s="236"/>
      <c r="D28" s="362" t="s">
        <v>511</v>
      </c>
      <c r="E28" s="362"/>
      <c r="F28" s="362"/>
      <c r="G28" s="362"/>
      <c r="H28" s="362"/>
      <c r="I28" s="362"/>
      <c r="J28" s="362"/>
      <c r="K28" s="232"/>
    </row>
    <row r="29" spans="2:11" s="1" customFormat="1" ht="12.75" customHeight="1">
      <c r="B29" s="235"/>
      <c r="C29" s="236"/>
      <c r="D29" s="236"/>
      <c r="E29" s="236"/>
      <c r="F29" s="236"/>
      <c r="G29" s="236"/>
      <c r="H29" s="236"/>
      <c r="I29" s="236"/>
      <c r="J29" s="236"/>
      <c r="K29" s="232"/>
    </row>
    <row r="30" spans="2:11" s="1" customFormat="1" ht="15" customHeight="1">
      <c r="B30" s="235"/>
      <c r="C30" s="236"/>
      <c r="D30" s="362" t="s">
        <v>512</v>
      </c>
      <c r="E30" s="362"/>
      <c r="F30" s="362"/>
      <c r="G30" s="362"/>
      <c r="H30" s="362"/>
      <c r="I30" s="362"/>
      <c r="J30" s="362"/>
      <c r="K30" s="232"/>
    </row>
    <row r="31" spans="2:11" s="1" customFormat="1" ht="15" customHeight="1">
      <c r="B31" s="235"/>
      <c r="C31" s="236"/>
      <c r="D31" s="362" t="s">
        <v>513</v>
      </c>
      <c r="E31" s="362"/>
      <c r="F31" s="362"/>
      <c r="G31" s="362"/>
      <c r="H31" s="362"/>
      <c r="I31" s="362"/>
      <c r="J31" s="362"/>
      <c r="K31" s="232"/>
    </row>
    <row r="32" spans="2:11" s="1" customFormat="1" ht="12.75" customHeight="1">
      <c r="B32" s="235"/>
      <c r="C32" s="236"/>
      <c r="D32" s="236"/>
      <c r="E32" s="236"/>
      <c r="F32" s="236"/>
      <c r="G32" s="236"/>
      <c r="H32" s="236"/>
      <c r="I32" s="236"/>
      <c r="J32" s="236"/>
      <c r="K32" s="232"/>
    </row>
    <row r="33" spans="2:11" s="1" customFormat="1" ht="15" customHeight="1">
      <c r="B33" s="235"/>
      <c r="C33" s="236"/>
      <c r="D33" s="362" t="s">
        <v>514</v>
      </c>
      <c r="E33" s="362"/>
      <c r="F33" s="362"/>
      <c r="G33" s="362"/>
      <c r="H33" s="362"/>
      <c r="I33" s="362"/>
      <c r="J33" s="362"/>
      <c r="K33" s="232"/>
    </row>
    <row r="34" spans="2:11" s="1" customFormat="1" ht="15" customHeight="1">
      <c r="B34" s="235"/>
      <c r="C34" s="236"/>
      <c r="D34" s="362" t="s">
        <v>515</v>
      </c>
      <c r="E34" s="362"/>
      <c r="F34" s="362"/>
      <c r="G34" s="362"/>
      <c r="H34" s="362"/>
      <c r="I34" s="362"/>
      <c r="J34" s="362"/>
      <c r="K34" s="232"/>
    </row>
    <row r="35" spans="2:11" s="1" customFormat="1" ht="15" customHeight="1">
      <c r="B35" s="235"/>
      <c r="C35" s="236"/>
      <c r="D35" s="362" t="s">
        <v>516</v>
      </c>
      <c r="E35" s="362"/>
      <c r="F35" s="362"/>
      <c r="G35" s="362"/>
      <c r="H35" s="362"/>
      <c r="I35" s="362"/>
      <c r="J35" s="362"/>
      <c r="K35" s="232"/>
    </row>
    <row r="36" spans="2:11" s="1" customFormat="1" ht="15" customHeight="1">
      <c r="B36" s="235"/>
      <c r="C36" s="236"/>
      <c r="D36" s="234"/>
      <c r="E36" s="237" t="s">
        <v>107</v>
      </c>
      <c r="F36" s="234"/>
      <c r="G36" s="362" t="s">
        <v>517</v>
      </c>
      <c r="H36" s="362"/>
      <c r="I36" s="362"/>
      <c r="J36" s="362"/>
      <c r="K36" s="232"/>
    </row>
    <row r="37" spans="2:11" s="1" customFormat="1" ht="30.75" customHeight="1">
      <c r="B37" s="235"/>
      <c r="C37" s="236"/>
      <c r="D37" s="234"/>
      <c r="E37" s="237" t="s">
        <v>518</v>
      </c>
      <c r="F37" s="234"/>
      <c r="G37" s="362" t="s">
        <v>519</v>
      </c>
      <c r="H37" s="362"/>
      <c r="I37" s="362"/>
      <c r="J37" s="362"/>
      <c r="K37" s="232"/>
    </row>
    <row r="38" spans="2:11" s="1" customFormat="1" ht="15" customHeight="1">
      <c r="B38" s="235"/>
      <c r="C38" s="236"/>
      <c r="D38" s="234"/>
      <c r="E38" s="237" t="s">
        <v>57</v>
      </c>
      <c r="F38" s="234"/>
      <c r="G38" s="362" t="s">
        <v>520</v>
      </c>
      <c r="H38" s="362"/>
      <c r="I38" s="362"/>
      <c r="J38" s="362"/>
      <c r="K38" s="232"/>
    </row>
    <row r="39" spans="2:11" s="1" customFormat="1" ht="15" customHeight="1">
      <c r="B39" s="235"/>
      <c r="C39" s="236"/>
      <c r="D39" s="234"/>
      <c r="E39" s="237" t="s">
        <v>58</v>
      </c>
      <c r="F39" s="234"/>
      <c r="G39" s="362" t="s">
        <v>521</v>
      </c>
      <c r="H39" s="362"/>
      <c r="I39" s="362"/>
      <c r="J39" s="362"/>
      <c r="K39" s="232"/>
    </row>
    <row r="40" spans="2:11" s="1" customFormat="1" ht="15" customHeight="1">
      <c r="B40" s="235"/>
      <c r="C40" s="236"/>
      <c r="D40" s="234"/>
      <c r="E40" s="237" t="s">
        <v>108</v>
      </c>
      <c r="F40" s="234"/>
      <c r="G40" s="362" t="s">
        <v>522</v>
      </c>
      <c r="H40" s="362"/>
      <c r="I40" s="362"/>
      <c r="J40" s="362"/>
      <c r="K40" s="232"/>
    </row>
    <row r="41" spans="2:11" s="1" customFormat="1" ht="15" customHeight="1">
      <c r="B41" s="235"/>
      <c r="C41" s="236"/>
      <c r="D41" s="234"/>
      <c r="E41" s="237" t="s">
        <v>109</v>
      </c>
      <c r="F41" s="234"/>
      <c r="G41" s="362" t="s">
        <v>523</v>
      </c>
      <c r="H41" s="362"/>
      <c r="I41" s="362"/>
      <c r="J41" s="362"/>
      <c r="K41" s="232"/>
    </row>
    <row r="42" spans="2:11" s="1" customFormat="1" ht="15" customHeight="1">
      <c r="B42" s="235"/>
      <c r="C42" s="236"/>
      <c r="D42" s="234"/>
      <c r="E42" s="237" t="s">
        <v>524</v>
      </c>
      <c r="F42" s="234"/>
      <c r="G42" s="362" t="s">
        <v>525</v>
      </c>
      <c r="H42" s="362"/>
      <c r="I42" s="362"/>
      <c r="J42" s="362"/>
      <c r="K42" s="232"/>
    </row>
    <row r="43" spans="2:11" s="1" customFormat="1" ht="15" customHeight="1">
      <c r="B43" s="235"/>
      <c r="C43" s="236"/>
      <c r="D43" s="234"/>
      <c r="E43" s="237"/>
      <c r="F43" s="234"/>
      <c r="G43" s="362" t="s">
        <v>526</v>
      </c>
      <c r="H43" s="362"/>
      <c r="I43" s="362"/>
      <c r="J43" s="362"/>
      <c r="K43" s="232"/>
    </row>
    <row r="44" spans="2:11" s="1" customFormat="1" ht="15" customHeight="1">
      <c r="B44" s="235"/>
      <c r="C44" s="236"/>
      <c r="D44" s="234"/>
      <c r="E44" s="237" t="s">
        <v>527</v>
      </c>
      <c r="F44" s="234"/>
      <c r="G44" s="362" t="s">
        <v>528</v>
      </c>
      <c r="H44" s="362"/>
      <c r="I44" s="362"/>
      <c r="J44" s="362"/>
      <c r="K44" s="232"/>
    </row>
    <row r="45" spans="2:11" s="1" customFormat="1" ht="15" customHeight="1">
      <c r="B45" s="235"/>
      <c r="C45" s="236"/>
      <c r="D45" s="234"/>
      <c r="E45" s="237" t="s">
        <v>111</v>
      </c>
      <c r="F45" s="234"/>
      <c r="G45" s="362" t="s">
        <v>529</v>
      </c>
      <c r="H45" s="362"/>
      <c r="I45" s="362"/>
      <c r="J45" s="362"/>
      <c r="K45" s="232"/>
    </row>
    <row r="46" spans="2:11" s="1" customFormat="1" ht="12.75" customHeight="1">
      <c r="B46" s="235"/>
      <c r="C46" s="236"/>
      <c r="D46" s="234"/>
      <c r="E46" s="234"/>
      <c r="F46" s="234"/>
      <c r="G46" s="234"/>
      <c r="H46" s="234"/>
      <c r="I46" s="234"/>
      <c r="J46" s="234"/>
      <c r="K46" s="232"/>
    </row>
    <row r="47" spans="2:11" s="1" customFormat="1" ht="15" customHeight="1">
      <c r="B47" s="235"/>
      <c r="C47" s="236"/>
      <c r="D47" s="362" t="s">
        <v>530</v>
      </c>
      <c r="E47" s="362"/>
      <c r="F47" s="362"/>
      <c r="G47" s="362"/>
      <c r="H47" s="362"/>
      <c r="I47" s="362"/>
      <c r="J47" s="362"/>
      <c r="K47" s="232"/>
    </row>
    <row r="48" spans="2:11" s="1" customFormat="1" ht="15" customHeight="1">
      <c r="B48" s="235"/>
      <c r="C48" s="236"/>
      <c r="D48" s="236"/>
      <c r="E48" s="362" t="s">
        <v>531</v>
      </c>
      <c r="F48" s="362"/>
      <c r="G48" s="362"/>
      <c r="H48" s="362"/>
      <c r="I48" s="362"/>
      <c r="J48" s="362"/>
      <c r="K48" s="232"/>
    </row>
    <row r="49" spans="2:11" s="1" customFormat="1" ht="15" customHeight="1">
      <c r="B49" s="235"/>
      <c r="C49" s="236"/>
      <c r="D49" s="236"/>
      <c r="E49" s="362" t="s">
        <v>532</v>
      </c>
      <c r="F49" s="362"/>
      <c r="G49" s="362"/>
      <c r="H49" s="362"/>
      <c r="I49" s="362"/>
      <c r="J49" s="362"/>
      <c r="K49" s="232"/>
    </row>
    <row r="50" spans="2:11" s="1" customFormat="1" ht="15" customHeight="1">
      <c r="B50" s="235"/>
      <c r="C50" s="236"/>
      <c r="D50" s="236"/>
      <c r="E50" s="362" t="s">
        <v>533</v>
      </c>
      <c r="F50" s="362"/>
      <c r="G50" s="362"/>
      <c r="H50" s="362"/>
      <c r="I50" s="362"/>
      <c r="J50" s="362"/>
      <c r="K50" s="232"/>
    </row>
    <row r="51" spans="2:11" s="1" customFormat="1" ht="15" customHeight="1">
      <c r="B51" s="235"/>
      <c r="C51" s="236"/>
      <c r="D51" s="362" t="s">
        <v>534</v>
      </c>
      <c r="E51" s="362"/>
      <c r="F51" s="362"/>
      <c r="G51" s="362"/>
      <c r="H51" s="362"/>
      <c r="I51" s="362"/>
      <c r="J51" s="362"/>
      <c r="K51" s="232"/>
    </row>
    <row r="52" spans="2:11" s="1" customFormat="1" ht="25.5" customHeight="1">
      <c r="B52" s="231"/>
      <c r="C52" s="363" t="s">
        <v>535</v>
      </c>
      <c r="D52" s="363"/>
      <c r="E52" s="363"/>
      <c r="F52" s="363"/>
      <c r="G52" s="363"/>
      <c r="H52" s="363"/>
      <c r="I52" s="363"/>
      <c r="J52" s="363"/>
      <c r="K52" s="232"/>
    </row>
    <row r="53" spans="2:11" s="1" customFormat="1" ht="5.25" customHeight="1">
      <c r="B53" s="231"/>
      <c r="C53" s="233"/>
      <c r="D53" s="233"/>
      <c r="E53" s="233"/>
      <c r="F53" s="233"/>
      <c r="G53" s="233"/>
      <c r="H53" s="233"/>
      <c r="I53" s="233"/>
      <c r="J53" s="233"/>
      <c r="K53" s="232"/>
    </row>
    <row r="54" spans="2:11" s="1" customFormat="1" ht="15" customHeight="1">
      <c r="B54" s="231"/>
      <c r="C54" s="362" t="s">
        <v>536</v>
      </c>
      <c r="D54" s="362"/>
      <c r="E54" s="362"/>
      <c r="F54" s="362"/>
      <c r="G54" s="362"/>
      <c r="H54" s="362"/>
      <c r="I54" s="362"/>
      <c r="J54" s="362"/>
      <c r="K54" s="232"/>
    </row>
    <row r="55" spans="2:11" s="1" customFormat="1" ht="15" customHeight="1">
      <c r="B55" s="231"/>
      <c r="C55" s="362" t="s">
        <v>537</v>
      </c>
      <c r="D55" s="362"/>
      <c r="E55" s="362"/>
      <c r="F55" s="362"/>
      <c r="G55" s="362"/>
      <c r="H55" s="362"/>
      <c r="I55" s="362"/>
      <c r="J55" s="362"/>
      <c r="K55" s="232"/>
    </row>
    <row r="56" spans="2:11" s="1" customFormat="1" ht="12.75" customHeight="1">
      <c r="B56" s="231"/>
      <c r="C56" s="234"/>
      <c r="D56" s="234"/>
      <c r="E56" s="234"/>
      <c r="F56" s="234"/>
      <c r="G56" s="234"/>
      <c r="H56" s="234"/>
      <c r="I56" s="234"/>
      <c r="J56" s="234"/>
      <c r="K56" s="232"/>
    </row>
    <row r="57" spans="2:11" s="1" customFormat="1" ht="15" customHeight="1">
      <c r="B57" s="231"/>
      <c r="C57" s="362" t="s">
        <v>538</v>
      </c>
      <c r="D57" s="362"/>
      <c r="E57" s="362"/>
      <c r="F57" s="362"/>
      <c r="G57" s="362"/>
      <c r="H57" s="362"/>
      <c r="I57" s="362"/>
      <c r="J57" s="362"/>
      <c r="K57" s="232"/>
    </row>
    <row r="58" spans="2:11" s="1" customFormat="1" ht="15" customHeight="1">
      <c r="B58" s="231"/>
      <c r="C58" s="236"/>
      <c r="D58" s="362" t="s">
        <v>539</v>
      </c>
      <c r="E58" s="362"/>
      <c r="F58" s="362"/>
      <c r="G58" s="362"/>
      <c r="H58" s="362"/>
      <c r="I58" s="362"/>
      <c r="J58" s="362"/>
      <c r="K58" s="232"/>
    </row>
    <row r="59" spans="2:11" s="1" customFormat="1" ht="15" customHeight="1">
      <c r="B59" s="231"/>
      <c r="C59" s="236"/>
      <c r="D59" s="362" t="s">
        <v>540</v>
      </c>
      <c r="E59" s="362"/>
      <c r="F59" s="362"/>
      <c r="G59" s="362"/>
      <c r="H59" s="362"/>
      <c r="I59" s="362"/>
      <c r="J59" s="362"/>
      <c r="K59" s="232"/>
    </row>
    <row r="60" spans="2:11" s="1" customFormat="1" ht="15" customHeight="1">
      <c r="B60" s="231"/>
      <c r="C60" s="236"/>
      <c r="D60" s="362" t="s">
        <v>541</v>
      </c>
      <c r="E60" s="362"/>
      <c r="F60" s="362"/>
      <c r="G60" s="362"/>
      <c r="H60" s="362"/>
      <c r="I60" s="362"/>
      <c r="J60" s="362"/>
      <c r="K60" s="232"/>
    </row>
    <row r="61" spans="2:11" s="1" customFormat="1" ht="15" customHeight="1">
      <c r="B61" s="231"/>
      <c r="C61" s="236"/>
      <c r="D61" s="362" t="s">
        <v>542</v>
      </c>
      <c r="E61" s="362"/>
      <c r="F61" s="362"/>
      <c r="G61" s="362"/>
      <c r="H61" s="362"/>
      <c r="I61" s="362"/>
      <c r="J61" s="362"/>
      <c r="K61" s="232"/>
    </row>
    <row r="62" spans="2:11" s="1" customFormat="1" ht="15" customHeight="1">
      <c r="B62" s="231"/>
      <c r="C62" s="236"/>
      <c r="D62" s="365" t="s">
        <v>543</v>
      </c>
      <c r="E62" s="365"/>
      <c r="F62" s="365"/>
      <c r="G62" s="365"/>
      <c r="H62" s="365"/>
      <c r="I62" s="365"/>
      <c r="J62" s="365"/>
      <c r="K62" s="232"/>
    </row>
    <row r="63" spans="2:11" s="1" customFormat="1" ht="15" customHeight="1">
      <c r="B63" s="231"/>
      <c r="C63" s="236"/>
      <c r="D63" s="362" t="s">
        <v>544</v>
      </c>
      <c r="E63" s="362"/>
      <c r="F63" s="362"/>
      <c r="G63" s="362"/>
      <c r="H63" s="362"/>
      <c r="I63" s="362"/>
      <c r="J63" s="362"/>
      <c r="K63" s="232"/>
    </row>
    <row r="64" spans="2:11" s="1" customFormat="1" ht="12.75" customHeight="1">
      <c r="B64" s="231"/>
      <c r="C64" s="236"/>
      <c r="D64" s="236"/>
      <c r="E64" s="239"/>
      <c r="F64" s="236"/>
      <c r="G64" s="236"/>
      <c r="H64" s="236"/>
      <c r="I64" s="236"/>
      <c r="J64" s="236"/>
      <c r="K64" s="232"/>
    </row>
    <row r="65" spans="2:11" s="1" customFormat="1" ht="15" customHeight="1">
      <c r="B65" s="231"/>
      <c r="C65" s="236"/>
      <c r="D65" s="362" t="s">
        <v>545</v>
      </c>
      <c r="E65" s="362"/>
      <c r="F65" s="362"/>
      <c r="G65" s="362"/>
      <c r="H65" s="362"/>
      <c r="I65" s="362"/>
      <c r="J65" s="362"/>
      <c r="K65" s="232"/>
    </row>
    <row r="66" spans="2:11" s="1" customFormat="1" ht="15" customHeight="1">
      <c r="B66" s="231"/>
      <c r="C66" s="236"/>
      <c r="D66" s="365" t="s">
        <v>546</v>
      </c>
      <c r="E66" s="365"/>
      <c r="F66" s="365"/>
      <c r="G66" s="365"/>
      <c r="H66" s="365"/>
      <c r="I66" s="365"/>
      <c r="J66" s="365"/>
      <c r="K66" s="232"/>
    </row>
    <row r="67" spans="2:11" s="1" customFormat="1" ht="15" customHeight="1">
      <c r="B67" s="231"/>
      <c r="C67" s="236"/>
      <c r="D67" s="362" t="s">
        <v>547</v>
      </c>
      <c r="E67" s="362"/>
      <c r="F67" s="362"/>
      <c r="G67" s="362"/>
      <c r="H67" s="362"/>
      <c r="I67" s="362"/>
      <c r="J67" s="362"/>
      <c r="K67" s="232"/>
    </row>
    <row r="68" spans="2:11" s="1" customFormat="1" ht="15" customHeight="1">
      <c r="B68" s="231"/>
      <c r="C68" s="236"/>
      <c r="D68" s="362" t="s">
        <v>548</v>
      </c>
      <c r="E68" s="362"/>
      <c r="F68" s="362"/>
      <c r="G68" s="362"/>
      <c r="H68" s="362"/>
      <c r="I68" s="362"/>
      <c r="J68" s="362"/>
      <c r="K68" s="232"/>
    </row>
    <row r="69" spans="2:11" s="1" customFormat="1" ht="15" customHeight="1">
      <c r="B69" s="231"/>
      <c r="C69" s="236"/>
      <c r="D69" s="362" t="s">
        <v>549</v>
      </c>
      <c r="E69" s="362"/>
      <c r="F69" s="362"/>
      <c r="G69" s="362"/>
      <c r="H69" s="362"/>
      <c r="I69" s="362"/>
      <c r="J69" s="362"/>
      <c r="K69" s="232"/>
    </row>
    <row r="70" spans="2:11" s="1" customFormat="1" ht="15" customHeight="1">
      <c r="B70" s="231"/>
      <c r="C70" s="236"/>
      <c r="D70" s="362" t="s">
        <v>550</v>
      </c>
      <c r="E70" s="362"/>
      <c r="F70" s="362"/>
      <c r="G70" s="362"/>
      <c r="H70" s="362"/>
      <c r="I70" s="362"/>
      <c r="J70" s="362"/>
      <c r="K70" s="232"/>
    </row>
    <row r="71" spans="2:11" s="1" customFormat="1" ht="12.75" customHeight="1">
      <c r="B71" s="240"/>
      <c r="C71" s="241"/>
      <c r="D71" s="241"/>
      <c r="E71" s="241"/>
      <c r="F71" s="241"/>
      <c r="G71" s="241"/>
      <c r="H71" s="241"/>
      <c r="I71" s="241"/>
      <c r="J71" s="241"/>
      <c r="K71" s="242"/>
    </row>
    <row r="72" spans="2:11" s="1" customFormat="1" ht="18.75" customHeight="1">
      <c r="B72" s="243"/>
      <c r="C72" s="243"/>
      <c r="D72" s="243"/>
      <c r="E72" s="243"/>
      <c r="F72" s="243"/>
      <c r="G72" s="243"/>
      <c r="H72" s="243"/>
      <c r="I72" s="243"/>
      <c r="J72" s="243"/>
      <c r="K72" s="244"/>
    </row>
    <row r="73" spans="2:11" s="1" customFormat="1" ht="18.75" customHeight="1">
      <c r="B73" s="244"/>
      <c r="C73" s="244"/>
      <c r="D73" s="244"/>
      <c r="E73" s="244"/>
      <c r="F73" s="244"/>
      <c r="G73" s="244"/>
      <c r="H73" s="244"/>
      <c r="I73" s="244"/>
      <c r="J73" s="244"/>
      <c r="K73" s="244"/>
    </row>
    <row r="74" spans="2:11" s="1" customFormat="1" ht="7.5" customHeight="1">
      <c r="B74" s="245"/>
      <c r="C74" s="246"/>
      <c r="D74" s="246"/>
      <c r="E74" s="246"/>
      <c r="F74" s="246"/>
      <c r="G74" s="246"/>
      <c r="H74" s="246"/>
      <c r="I74" s="246"/>
      <c r="J74" s="246"/>
      <c r="K74" s="247"/>
    </row>
    <row r="75" spans="2:11" s="1" customFormat="1" ht="45" customHeight="1">
      <c r="B75" s="248"/>
      <c r="C75" s="366" t="s">
        <v>551</v>
      </c>
      <c r="D75" s="366"/>
      <c r="E75" s="366"/>
      <c r="F75" s="366"/>
      <c r="G75" s="366"/>
      <c r="H75" s="366"/>
      <c r="I75" s="366"/>
      <c r="J75" s="366"/>
      <c r="K75" s="249"/>
    </row>
    <row r="76" spans="2:11" s="1" customFormat="1" ht="17.25" customHeight="1">
      <c r="B76" s="248"/>
      <c r="C76" s="250" t="s">
        <v>552</v>
      </c>
      <c r="D76" s="250"/>
      <c r="E76" s="250"/>
      <c r="F76" s="250" t="s">
        <v>553</v>
      </c>
      <c r="G76" s="251"/>
      <c r="H76" s="250" t="s">
        <v>58</v>
      </c>
      <c r="I76" s="250" t="s">
        <v>61</v>
      </c>
      <c r="J76" s="250" t="s">
        <v>554</v>
      </c>
      <c r="K76" s="249"/>
    </row>
    <row r="77" spans="2:11" s="1" customFormat="1" ht="17.25" customHeight="1">
      <c r="B77" s="248"/>
      <c r="C77" s="252" t="s">
        <v>555</v>
      </c>
      <c r="D77" s="252"/>
      <c r="E77" s="252"/>
      <c r="F77" s="253" t="s">
        <v>556</v>
      </c>
      <c r="G77" s="254"/>
      <c r="H77" s="252"/>
      <c r="I77" s="252"/>
      <c r="J77" s="252" t="s">
        <v>557</v>
      </c>
      <c r="K77" s="249"/>
    </row>
    <row r="78" spans="2:11" s="1" customFormat="1" ht="5.25" customHeight="1">
      <c r="B78" s="248"/>
      <c r="C78" s="255"/>
      <c r="D78" s="255"/>
      <c r="E78" s="255"/>
      <c r="F78" s="255"/>
      <c r="G78" s="256"/>
      <c r="H78" s="255"/>
      <c r="I78" s="255"/>
      <c r="J78" s="255"/>
      <c r="K78" s="249"/>
    </row>
    <row r="79" spans="2:11" s="1" customFormat="1" ht="15" customHeight="1">
      <c r="B79" s="248"/>
      <c r="C79" s="237" t="s">
        <v>57</v>
      </c>
      <c r="D79" s="257"/>
      <c r="E79" s="257"/>
      <c r="F79" s="258" t="s">
        <v>558</v>
      </c>
      <c r="G79" s="259"/>
      <c r="H79" s="237" t="s">
        <v>559</v>
      </c>
      <c r="I79" s="237" t="s">
        <v>560</v>
      </c>
      <c r="J79" s="237">
        <v>20</v>
      </c>
      <c r="K79" s="249"/>
    </row>
    <row r="80" spans="2:11" s="1" customFormat="1" ht="15" customHeight="1">
      <c r="B80" s="248"/>
      <c r="C80" s="237" t="s">
        <v>561</v>
      </c>
      <c r="D80" s="237"/>
      <c r="E80" s="237"/>
      <c r="F80" s="258" t="s">
        <v>558</v>
      </c>
      <c r="G80" s="259"/>
      <c r="H80" s="237" t="s">
        <v>562</v>
      </c>
      <c r="I80" s="237" t="s">
        <v>560</v>
      </c>
      <c r="J80" s="237">
        <v>120</v>
      </c>
      <c r="K80" s="249"/>
    </row>
    <row r="81" spans="2:11" s="1" customFormat="1" ht="15" customHeight="1">
      <c r="B81" s="260"/>
      <c r="C81" s="237" t="s">
        <v>563</v>
      </c>
      <c r="D81" s="237"/>
      <c r="E81" s="237"/>
      <c r="F81" s="258" t="s">
        <v>564</v>
      </c>
      <c r="G81" s="259"/>
      <c r="H81" s="237" t="s">
        <v>565</v>
      </c>
      <c r="I81" s="237" t="s">
        <v>560</v>
      </c>
      <c r="J81" s="237">
        <v>50</v>
      </c>
      <c r="K81" s="249"/>
    </row>
    <row r="82" spans="2:11" s="1" customFormat="1" ht="15" customHeight="1">
      <c r="B82" s="260"/>
      <c r="C82" s="237" t="s">
        <v>566</v>
      </c>
      <c r="D82" s="237"/>
      <c r="E82" s="237"/>
      <c r="F82" s="258" t="s">
        <v>558</v>
      </c>
      <c r="G82" s="259"/>
      <c r="H82" s="237" t="s">
        <v>567</v>
      </c>
      <c r="I82" s="237" t="s">
        <v>568</v>
      </c>
      <c r="J82" s="237"/>
      <c r="K82" s="249"/>
    </row>
    <row r="83" spans="2:11" s="1" customFormat="1" ht="15" customHeight="1">
      <c r="B83" s="260"/>
      <c r="C83" s="261" t="s">
        <v>569</v>
      </c>
      <c r="D83" s="261"/>
      <c r="E83" s="261"/>
      <c r="F83" s="262" t="s">
        <v>564</v>
      </c>
      <c r="G83" s="261"/>
      <c r="H83" s="261" t="s">
        <v>570</v>
      </c>
      <c r="I83" s="261" t="s">
        <v>560</v>
      </c>
      <c r="J83" s="261">
        <v>15</v>
      </c>
      <c r="K83" s="249"/>
    </row>
    <row r="84" spans="2:11" s="1" customFormat="1" ht="15" customHeight="1">
      <c r="B84" s="260"/>
      <c r="C84" s="261" t="s">
        <v>571</v>
      </c>
      <c r="D84" s="261"/>
      <c r="E84" s="261"/>
      <c r="F84" s="262" t="s">
        <v>564</v>
      </c>
      <c r="G84" s="261"/>
      <c r="H84" s="261" t="s">
        <v>572</v>
      </c>
      <c r="I84" s="261" t="s">
        <v>560</v>
      </c>
      <c r="J84" s="261">
        <v>15</v>
      </c>
      <c r="K84" s="249"/>
    </row>
    <row r="85" spans="2:11" s="1" customFormat="1" ht="15" customHeight="1">
      <c r="B85" s="260"/>
      <c r="C85" s="261" t="s">
        <v>573</v>
      </c>
      <c r="D85" s="261"/>
      <c r="E85" s="261"/>
      <c r="F85" s="262" t="s">
        <v>564</v>
      </c>
      <c r="G85" s="261"/>
      <c r="H85" s="261" t="s">
        <v>574</v>
      </c>
      <c r="I85" s="261" t="s">
        <v>560</v>
      </c>
      <c r="J85" s="261">
        <v>20</v>
      </c>
      <c r="K85" s="249"/>
    </row>
    <row r="86" spans="2:11" s="1" customFormat="1" ht="15" customHeight="1">
      <c r="B86" s="260"/>
      <c r="C86" s="261" t="s">
        <v>575</v>
      </c>
      <c r="D86" s="261"/>
      <c r="E86" s="261"/>
      <c r="F86" s="262" t="s">
        <v>564</v>
      </c>
      <c r="G86" s="261"/>
      <c r="H86" s="261" t="s">
        <v>576</v>
      </c>
      <c r="I86" s="261" t="s">
        <v>560</v>
      </c>
      <c r="J86" s="261">
        <v>20</v>
      </c>
      <c r="K86" s="249"/>
    </row>
    <row r="87" spans="2:11" s="1" customFormat="1" ht="15" customHeight="1">
      <c r="B87" s="260"/>
      <c r="C87" s="237" t="s">
        <v>577</v>
      </c>
      <c r="D87" s="237"/>
      <c r="E87" s="237"/>
      <c r="F87" s="258" t="s">
        <v>564</v>
      </c>
      <c r="G87" s="259"/>
      <c r="H87" s="237" t="s">
        <v>578</v>
      </c>
      <c r="I87" s="237" t="s">
        <v>560</v>
      </c>
      <c r="J87" s="237">
        <v>50</v>
      </c>
      <c r="K87" s="249"/>
    </row>
    <row r="88" spans="2:11" s="1" customFormat="1" ht="15" customHeight="1">
      <c r="B88" s="260"/>
      <c r="C88" s="237" t="s">
        <v>579</v>
      </c>
      <c r="D88" s="237"/>
      <c r="E88" s="237"/>
      <c r="F88" s="258" t="s">
        <v>564</v>
      </c>
      <c r="G88" s="259"/>
      <c r="H88" s="237" t="s">
        <v>580</v>
      </c>
      <c r="I88" s="237" t="s">
        <v>560</v>
      </c>
      <c r="J88" s="237">
        <v>20</v>
      </c>
      <c r="K88" s="249"/>
    </row>
    <row r="89" spans="2:11" s="1" customFormat="1" ht="15" customHeight="1">
      <c r="B89" s="260"/>
      <c r="C89" s="237" t="s">
        <v>581</v>
      </c>
      <c r="D89" s="237"/>
      <c r="E89" s="237"/>
      <c r="F89" s="258" t="s">
        <v>564</v>
      </c>
      <c r="G89" s="259"/>
      <c r="H89" s="237" t="s">
        <v>582</v>
      </c>
      <c r="I89" s="237" t="s">
        <v>560</v>
      </c>
      <c r="J89" s="237">
        <v>20</v>
      </c>
      <c r="K89" s="249"/>
    </row>
    <row r="90" spans="2:11" s="1" customFormat="1" ht="15" customHeight="1">
      <c r="B90" s="260"/>
      <c r="C90" s="237" t="s">
        <v>583</v>
      </c>
      <c r="D90" s="237"/>
      <c r="E90" s="237"/>
      <c r="F90" s="258" t="s">
        <v>564</v>
      </c>
      <c r="G90" s="259"/>
      <c r="H90" s="237" t="s">
        <v>584</v>
      </c>
      <c r="I90" s="237" t="s">
        <v>560</v>
      </c>
      <c r="J90" s="237">
        <v>50</v>
      </c>
      <c r="K90" s="249"/>
    </row>
    <row r="91" spans="2:11" s="1" customFormat="1" ht="15" customHeight="1">
      <c r="B91" s="260"/>
      <c r="C91" s="237" t="s">
        <v>585</v>
      </c>
      <c r="D91" s="237"/>
      <c r="E91" s="237"/>
      <c r="F91" s="258" t="s">
        <v>564</v>
      </c>
      <c r="G91" s="259"/>
      <c r="H91" s="237" t="s">
        <v>585</v>
      </c>
      <c r="I91" s="237" t="s">
        <v>560</v>
      </c>
      <c r="J91" s="237">
        <v>50</v>
      </c>
      <c r="K91" s="249"/>
    </row>
    <row r="92" spans="2:11" s="1" customFormat="1" ht="15" customHeight="1">
      <c r="B92" s="260"/>
      <c r="C92" s="237" t="s">
        <v>586</v>
      </c>
      <c r="D92" s="237"/>
      <c r="E92" s="237"/>
      <c r="F92" s="258" t="s">
        <v>564</v>
      </c>
      <c r="G92" s="259"/>
      <c r="H92" s="237" t="s">
        <v>587</v>
      </c>
      <c r="I92" s="237" t="s">
        <v>560</v>
      </c>
      <c r="J92" s="237">
        <v>255</v>
      </c>
      <c r="K92" s="249"/>
    </row>
    <row r="93" spans="2:11" s="1" customFormat="1" ht="15" customHeight="1">
      <c r="B93" s="260"/>
      <c r="C93" s="237" t="s">
        <v>588</v>
      </c>
      <c r="D93" s="237"/>
      <c r="E93" s="237"/>
      <c r="F93" s="258" t="s">
        <v>558</v>
      </c>
      <c r="G93" s="259"/>
      <c r="H93" s="237" t="s">
        <v>589</v>
      </c>
      <c r="I93" s="237" t="s">
        <v>590</v>
      </c>
      <c r="J93" s="237"/>
      <c r="K93" s="249"/>
    </row>
    <row r="94" spans="2:11" s="1" customFormat="1" ht="15" customHeight="1">
      <c r="B94" s="260"/>
      <c r="C94" s="237" t="s">
        <v>591</v>
      </c>
      <c r="D94" s="237"/>
      <c r="E94" s="237"/>
      <c r="F94" s="258" t="s">
        <v>558</v>
      </c>
      <c r="G94" s="259"/>
      <c r="H94" s="237" t="s">
        <v>592</v>
      </c>
      <c r="I94" s="237" t="s">
        <v>593</v>
      </c>
      <c r="J94" s="237"/>
      <c r="K94" s="249"/>
    </row>
    <row r="95" spans="2:11" s="1" customFormat="1" ht="15" customHeight="1">
      <c r="B95" s="260"/>
      <c r="C95" s="237" t="s">
        <v>594</v>
      </c>
      <c r="D95" s="237"/>
      <c r="E95" s="237"/>
      <c r="F95" s="258" t="s">
        <v>558</v>
      </c>
      <c r="G95" s="259"/>
      <c r="H95" s="237" t="s">
        <v>594</v>
      </c>
      <c r="I95" s="237" t="s">
        <v>593</v>
      </c>
      <c r="J95" s="237"/>
      <c r="K95" s="249"/>
    </row>
    <row r="96" spans="2:11" s="1" customFormat="1" ht="15" customHeight="1">
      <c r="B96" s="260"/>
      <c r="C96" s="237" t="s">
        <v>42</v>
      </c>
      <c r="D96" s="237"/>
      <c r="E96" s="237"/>
      <c r="F96" s="258" t="s">
        <v>558</v>
      </c>
      <c r="G96" s="259"/>
      <c r="H96" s="237" t="s">
        <v>595</v>
      </c>
      <c r="I96" s="237" t="s">
        <v>593</v>
      </c>
      <c r="J96" s="237"/>
      <c r="K96" s="249"/>
    </row>
    <row r="97" spans="2:11" s="1" customFormat="1" ht="15" customHeight="1">
      <c r="B97" s="260"/>
      <c r="C97" s="237" t="s">
        <v>52</v>
      </c>
      <c r="D97" s="237"/>
      <c r="E97" s="237"/>
      <c r="F97" s="258" t="s">
        <v>558</v>
      </c>
      <c r="G97" s="259"/>
      <c r="H97" s="237" t="s">
        <v>596</v>
      </c>
      <c r="I97" s="237" t="s">
        <v>593</v>
      </c>
      <c r="J97" s="237"/>
      <c r="K97" s="249"/>
    </row>
    <row r="98" spans="2:11" s="1" customFormat="1" ht="15" customHeight="1">
      <c r="B98" s="263"/>
      <c r="C98" s="264"/>
      <c r="D98" s="264"/>
      <c r="E98" s="264"/>
      <c r="F98" s="264"/>
      <c r="G98" s="264"/>
      <c r="H98" s="264"/>
      <c r="I98" s="264"/>
      <c r="J98" s="264"/>
      <c r="K98" s="265"/>
    </row>
    <row r="99" spans="2:11" s="1" customFormat="1" ht="18.75" customHeight="1">
      <c r="B99" s="266"/>
      <c r="C99" s="267"/>
      <c r="D99" s="267"/>
      <c r="E99" s="267"/>
      <c r="F99" s="267"/>
      <c r="G99" s="267"/>
      <c r="H99" s="267"/>
      <c r="I99" s="267"/>
      <c r="J99" s="267"/>
      <c r="K99" s="266"/>
    </row>
    <row r="100" spans="2:11" s="1" customFormat="1" ht="18.75" customHeight="1">
      <c r="B100" s="244"/>
      <c r="C100" s="244"/>
      <c r="D100" s="244"/>
      <c r="E100" s="244"/>
      <c r="F100" s="244"/>
      <c r="G100" s="244"/>
      <c r="H100" s="244"/>
      <c r="I100" s="244"/>
      <c r="J100" s="244"/>
      <c r="K100" s="244"/>
    </row>
    <row r="101" spans="2:11" s="1" customFormat="1" ht="7.5" customHeight="1">
      <c r="B101" s="245"/>
      <c r="C101" s="246"/>
      <c r="D101" s="246"/>
      <c r="E101" s="246"/>
      <c r="F101" s="246"/>
      <c r="G101" s="246"/>
      <c r="H101" s="246"/>
      <c r="I101" s="246"/>
      <c r="J101" s="246"/>
      <c r="K101" s="247"/>
    </row>
    <row r="102" spans="2:11" s="1" customFormat="1" ht="45" customHeight="1">
      <c r="B102" s="248"/>
      <c r="C102" s="366" t="s">
        <v>597</v>
      </c>
      <c r="D102" s="366"/>
      <c r="E102" s="366"/>
      <c r="F102" s="366"/>
      <c r="G102" s="366"/>
      <c r="H102" s="366"/>
      <c r="I102" s="366"/>
      <c r="J102" s="366"/>
      <c r="K102" s="249"/>
    </row>
    <row r="103" spans="2:11" s="1" customFormat="1" ht="17.25" customHeight="1">
      <c r="B103" s="248"/>
      <c r="C103" s="250" t="s">
        <v>552</v>
      </c>
      <c r="D103" s="250"/>
      <c r="E103" s="250"/>
      <c r="F103" s="250" t="s">
        <v>553</v>
      </c>
      <c r="G103" s="251"/>
      <c r="H103" s="250" t="s">
        <v>58</v>
      </c>
      <c r="I103" s="250" t="s">
        <v>61</v>
      </c>
      <c r="J103" s="250" t="s">
        <v>554</v>
      </c>
      <c r="K103" s="249"/>
    </row>
    <row r="104" spans="2:11" s="1" customFormat="1" ht="17.25" customHeight="1">
      <c r="B104" s="248"/>
      <c r="C104" s="252" t="s">
        <v>555</v>
      </c>
      <c r="D104" s="252"/>
      <c r="E104" s="252"/>
      <c r="F104" s="253" t="s">
        <v>556</v>
      </c>
      <c r="G104" s="254"/>
      <c r="H104" s="252"/>
      <c r="I104" s="252"/>
      <c r="J104" s="252" t="s">
        <v>557</v>
      </c>
      <c r="K104" s="249"/>
    </row>
    <row r="105" spans="2:11" s="1" customFormat="1" ht="5.25" customHeight="1">
      <c r="B105" s="248"/>
      <c r="C105" s="250"/>
      <c r="D105" s="250"/>
      <c r="E105" s="250"/>
      <c r="F105" s="250"/>
      <c r="G105" s="268"/>
      <c r="H105" s="250"/>
      <c r="I105" s="250"/>
      <c r="J105" s="250"/>
      <c r="K105" s="249"/>
    </row>
    <row r="106" spans="2:11" s="1" customFormat="1" ht="15" customHeight="1">
      <c r="B106" s="248"/>
      <c r="C106" s="237" t="s">
        <v>57</v>
      </c>
      <c r="D106" s="257"/>
      <c r="E106" s="257"/>
      <c r="F106" s="258" t="s">
        <v>558</v>
      </c>
      <c r="G106" s="237"/>
      <c r="H106" s="237" t="s">
        <v>598</v>
      </c>
      <c r="I106" s="237" t="s">
        <v>560</v>
      </c>
      <c r="J106" s="237">
        <v>20</v>
      </c>
      <c r="K106" s="249"/>
    </row>
    <row r="107" spans="2:11" s="1" customFormat="1" ht="15" customHeight="1">
      <c r="B107" s="248"/>
      <c r="C107" s="237" t="s">
        <v>561</v>
      </c>
      <c r="D107" s="237"/>
      <c r="E107" s="237"/>
      <c r="F107" s="258" t="s">
        <v>558</v>
      </c>
      <c r="G107" s="237"/>
      <c r="H107" s="237" t="s">
        <v>598</v>
      </c>
      <c r="I107" s="237" t="s">
        <v>560</v>
      </c>
      <c r="J107" s="237">
        <v>120</v>
      </c>
      <c r="K107" s="249"/>
    </row>
    <row r="108" spans="2:11" s="1" customFormat="1" ht="15" customHeight="1">
      <c r="B108" s="260"/>
      <c r="C108" s="237" t="s">
        <v>563</v>
      </c>
      <c r="D108" s="237"/>
      <c r="E108" s="237"/>
      <c r="F108" s="258" t="s">
        <v>564</v>
      </c>
      <c r="G108" s="237"/>
      <c r="H108" s="237" t="s">
        <v>598</v>
      </c>
      <c r="I108" s="237" t="s">
        <v>560</v>
      </c>
      <c r="J108" s="237">
        <v>50</v>
      </c>
      <c r="K108" s="249"/>
    </row>
    <row r="109" spans="2:11" s="1" customFormat="1" ht="15" customHeight="1">
      <c r="B109" s="260"/>
      <c r="C109" s="237" t="s">
        <v>566</v>
      </c>
      <c r="D109" s="237"/>
      <c r="E109" s="237"/>
      <c r="F109" s="258" t="s">
        <v>558</v>
      </c>
      <c r="G109" s="237"/>
      <c r="H109" s="237" t="s">
        <v>598</v>
      </c>
      <c r="I109" s="237" t="s">
        <v>568</v>
      </c>
      <c r="J109" s="237"/>
      <c r="K109" s="249"/>
    </row>
    <row r="110" spans="2:11" s="1" customFormat="1" ht="15" customHeight="1">
      <c r="B110" s="260"/>
      <c r="C110" s="237" t="s">
        <v>577</v>
      </c>
      <c r="D110" s="237"/>
      <c r="E110" s="237"/>
      <c r="F110" s="258" t="s">
        <v>564</v>
      </c>
      <c r="G110" s="237"/>
      <c r="H110" s="237" t="s">
        <v>598</v>
      </c>
      <c r="I110" s="237" t="s">
        <v>560</v>
      </c>
      <c r="J110" s="237">
        <v>50</v>
      </c>
      <c r="K110" s="249"/>
    </row>
    <row r="111" spans="2:11" s="1" customFormat="1" ht="15" customHeight="1">
      <c r="B111" s="260"/>
      <c r="C111" s="237" t="s">
        <v>585</v>
      </c>
      <c r="D111" s="237"/>
      <c r="E111" s="237"/>
      <c r="F111" s="258" t="s">
        <v>564</v>
      </c>
      <c r="G111" s="237"/>
      <c r="H111" s="237" t="s">
        <v>598</v>
      </c>
      <c r="I111" s="237" t="s">
        <v>560</v>
      </c>
      <c r="J111" s="237">
        <v>50</v>
      </c>
      <c r="K111" s="249"/>
    </row>
    <row r="112" spans="2:11" s="1" customFormat="1" ht="15" customHeight="1">
      <c r="B112" s="260"/>
      <c r="C112" s="237" t="s">
        <v>583</v>
      </c>
      <c r="D112" s="237"/>
      <c r="E112" s="237"/>
      <c r="F112" s="258" t="s">
        <v>564</v>
      </c>
      <c r="G112" s="237"/>
      <c r="H112" s="237" t="s">
        <v>598</v>
      </c>
      <c r="I112" s="237" t="s">
        <v>560</v>
      </c>
      <c r="J112" s="237">
        <v>50</v>
      </c>
      <c r="K112" s="249"/>
    </row>
    <row r="113" spans="2:11" s="1" customFormat="1" ht="15" customHeight="1">
      <c r="B113" s="260"/>
      <c r="C113" s="237" t="s">
        <v>57</v>
      </c>
      <c r="D113" s="237"/>
      <c r="E113" s="237"/>
      <c r="F113" s="258" t="s">
        <v>558</v>
      </c>
      <c r="G113" s="237"/>
      <c r="H113" s="237" t="s">
        <v>599</v>
      </c>
      <c r="I113" s="237" t="s">
        <v>560</v>
      </c>
      <c r="J113" s="237">
        <v>20</v>
      </c>
      <c r="K113" s="249"/>
    </row>
    <row r="114" spans="2:11" s="1" customFormat="1" ht="15" customHeight="1">
      <c r="B114" s="260"/>
      <c r="C114" s="237" t="s">
        <v>600</v>
      </c>
      <c r="D114" s="237"/>
      <c r="E114" s="237"/>
      <c r="F114" s="258" t="s">
        <v>558</v>
      </c>
      <c r="G114" s="237"/>
      <c r="H114" s="237" t="s">
        <v>601</v>
      </c>
      <c r="I114" s="237" t="s">
        <v>560</v>
      </c>
      <c r="J114" s="237">
        <v>120</v>
      </c>
      <c r="K114" s="249"/>
    </row>
    <row r="115" spans="2:11" s="1" customFormat="1" ht="15" customHeight="1">
      <c r="B115" s="260"/>
      <c r="C115" s="237" t="s">
        <v>42</v>
      </c>
      <c r="D115" s="237"/>
      <c r="E115" s="237"/>
      <c r="F115" s="258" t="s">
        <v>558</v>
      </c>
      <c r="G115" s="237"/>
      <c r="H115" s="237" t="s">
        <v>602</v>
      </c>
      <c r="I115" s="237" t="s">
        <v>593</v>
      </c>
      <c r="J115" s="237"/>
      <c r="K115" s="249"/>
    </row>
    <row r="116" spans="2:11" s="1" customFormat="1" ht="15" customHeight="1">
      <c r="B116" s="260"/>
      <c r="C116" s="237" t="s">
        <v>52</v>
      </c>
      <c r="D116" s="237"/>
      <c r="E116" s="237"/>
      <c r="F116" s="258" t="s">
        <v>558</v>
      </c>
      <c r="G116" s="237"/>
      <c r="H116" s="237" t="s">
        <v>603</v>
      </c>
      <c r="I116" s="237" t="s">
        <v>593</v>
      </c>
      <c r="J116" s="237"/>
      <c r="K116" s="249"/>
    </row>
    <row r="117" spans="2:11" s="1" customFormat="1" ht="15" customHeight="1">
      <c r="B117" s="260"/>
      <c r="C117" s="237" t="s">
        <v>61</v>
      </c>
      <c r="D117" s="237"/>
      <c r="E117" s="237"/>
      <c r="F117" s="258" t="s">
        <v>558</v>
      </c>
      <c r="G117" s="237"/>
      <c r="H117" s="237" t="s">
        <v>604</v>
      </c>
      <c r="I117" s="237" t="s">
        <v>605</v>
      </c>
      <c r="J117" s="237"/>
      <c r="K117" s="249"/>
    </row>
    <row r="118" spans="2:11" s="1" customFormat="1" ht="15" customHeight="1">
      <c r="B118" s="263"/>
      <c r="C118" s="269"/>
      <c r="D118" s="269"/>
      <c r="E118" s="269"/>
      <c r="F118" s="269"/>
      <c r="G118" s="269"/>
      <c r="H118" s="269"/>
      <c r="I118" s="269"/>
      <c r="J118" s="269"/>
      <c r="K118" s="265"/>
    </row>
    <row r="119" spans="2:11" s="1" customFormat="1" ht="18.75" customHeight="1">
      <c r="B119" s="270"/>
      <c r="C119" s="271"/>
      <c r="D119" s="271"/>
      <c r="E119" s="271"/>
      <c r="F119" s="272"/>
      <c r="G119" s="271"/>
      <c r="H119" s="271"/>
      <c r="I119" s="271"/>
      <c r="J119" s="271"/>
      <c r="K119" s="270"/>
    </row>
    <row r="120" spans="2:11" s="1" customFormat="1" ht="18.75" customHeight="1">
      <c r="B120" s="244"/>
      <c r="C120" s="244"/>
      <c r="D120" s="244"/>
      <c r="E120" s="244"/>
      <c r="F120" s="244"/>
      <c r="G120" s="244"/>
      <c r="H120" s="244"/>
      <c r="I120" s="244"/>
      <c r="J120" s="244"/>
      <c r="K120" s="244"/>
    </row>
    <row r="121" spans="2:11" s="1" customFormat="1" ht="7.5" customHeight="1">
      <c r="B121" s="273"/>
      <c r="C121" s="274"/>
      <c r="D121" s="274"/>
      <c r="E121" s="274"/>
      <c r="F121" s="274"/>
      <c r="G121" s="274"/>
      <c r="H121" s="274"/>
      <c r="I121" s="274"/>
      <c r="J121" s="274"/>
      <c r="K121" s="275"/>
    </row>
    <row r="122" spans="2:11" s="1" customFormat="1" ht="45" customHeight="1">
      <c r="B122" s="276"/>
      <c r="C122" s="364" t="s">
        <v>606</v>
      </c>
      <c r="D122" s="364"/>
      <c r="E122" s="364"/>
      <c r="F122" s="364"/>
      <c r="G122" s="364"/>
      <c r="H122" s="364"/>
      <c r="I122" s="364"/>
      <c r="J122" s="364"/>
      <c r="K122" s="277"/>
    </row>
    <row r="123" spans="2:11" s="1" customFormat="1" ht="17.25" customHeight="1">
      <c r="B123" s="278"/>
      <c r="C123" s="250" t="s">
        <v>552</v>
      </c>
      <c r="D123" s="250"/>
      <c r="E123" s="250"/>
      <c r="F123" s="250" t="s">
        <v>553</v>
      </c>
      <c r="G123" s="251"/>
      <c r="H123" s="250" t="s">
        <v>58</v>
      </c>
      <c r="I123" s="250" t="s">
        <v>61</v>
      </c>
      <c r="J123" s="250" t="s">
        <v>554</v>
      </c>
      <c r="K123" s="279"/>
    </row>
    <row r="124" spans="2:11" s="1" customFormat="1" ht="17.25" customHeight="1">
      <c r="B124" s="278"/>
      <c r="C124" s="252" t="s">
        <v>555</v>
      </c>
      <c r="D124" s="252"/>
      <c r="E124" s="252"/>
      <c r="F124" s="253" t="s">
        <v>556</v>
      </c>
      <c r="G124" s="254"/>
      <c r="H124" s="252"/>
      <c r="I124" s="252"/>
      <c r="J124" s="252" t="s">
        <v>557</v>
      </c>
      <c r="K124" s="279"/>
    </row>
    <row r="125" spans="2:11" s="1" customFormat="1" ht="5.25" customHeight="1">
      <c r="B125" s="280"/>
      <c r="C125" s="255"/>
      <c r="D125" s="255"/>
      <c r="E125" s="255"/>
      <c r="F125" s="255"/>
      <c r="G125" s="281"/>
      <c r="H125" s="255"/>
      <c r="I125" s="255"/>
      <c r="J125" s="255"/>
      <c r="K125" s="282"/>
    </row>
    <row r="126" spans="2:11" s="1" customFormat="1" ht="15" customHeight="1">
      <c r="B126" s="280"/>
      <c r="C126" s="237" t="s">
        <v>561</v>
      </c>
      <c r="D126" s="257"/>
      <c r="E126" s="257"/>
      <c r="F126" s="258" t="s">
        <v>558</v>
      </c>
      <c r="G126" s="237"/>
      <c r="H126" s="237" t="s">
        <v>598</v>
      </c>
      <c r="I126" s="237" t="s">
        <v>560</v>
      </c>
      <c r="J126" s="237">
        <v>120</v>
      </c>
      <c r="K126" s="283"/>
    </row>
    <row r="127" spans="2:11" s="1" customFormat="1" ht="15" customHeight="1">
      <c r="B127" s="280"/>
      <c r="C127" s="237" t="s">
        <v>607</v>
      </c>
      <c r="D127" s="237"/>
      <c r="E127" s="237"/>
      <c r="F127" s="258" t="s">
        <v>558</v>
      </c>
      <c r="G127" s="237"/>
      <c r="H127" s="237" t="s">
        <v>608</v>
      </c>
      <c r="I127" s="237" t="s">
        <v>560</v>
      </c>
      <c r="J127" s="237" t="s">
        <v>609</v>
      </c>
      <c r="K127" s="283"/>
    </row>
    <row r="128" spans="2:11" s="1" customFormat="1" ht="15" customHeight="1">
      <c r="B128" s="280"/>
      <c r="C128" s="237" t="s">
        <v>506</v>
      </c>
      <c r="D128" s="237"/>
      <c r="E128" s="237"/>
      <c r="F128" s="258" t="s">
        <v>558</v>
      </c>
      <c r="G128" s="237"/>
      <c r="H128" s="237" t="s">
        <v>610</v>
      </c>
      <c r="I128" s="237" t="s">
        <v>560</v>
      </c>
      <c r="J128" s="237" t="s">
        <v>609</v>
      </c>
      <c r="K128" s="283"/>
    </row>
    <row r="129" spans="2:11" s="1" customFormat="1" ht="15" customHeight="1">
      <c r="B129" s="280"/>
      <c r="C129" s="237" t="s">
        <v>569</v>
      </c>
      <c r="D129" s="237"/>
      <c r="E129" s="237"/>
      <c r="F129" s="258" t="s">
        <v>564</v>
      </c>
      <c r="G129" s="237"/>
      <c r="H129" s="237" t="s">
        <v>570</v>
      </c>
      <c r="I129" s="237" t="s">
        <v>560</v>
      </c>
      <c r="J129" s="237">
        <v>15</v>
      </c>
      <c r="K129" s="283"/>
    </row>
    <row r="130" spans="2:11" s="1" customFormat="1" ht="15" customHeight="1">
      <c r="B130" s="280"/>
      <c r="C130" s="261" t="s">
        <v>571</v>
      </c>
      <c r="D130" s="261"/>
      <c r="E130" s="261"/>
      <c r="F130" s="262" t="s">
        <v>564</v>
      </c>
      <c r="G130" s="261"/>
      <c r="H130" s="261" t="s">
        <v>572</v>
      </c>
      <c r="I130" s="261" t="s">
        <v>560</v>
      </c>
      <c r="J130" s="261">
        <v>15</v>
      </c>
      <c r="K130" s="283"/>
    </row>
    <row r="131" spans="2:11" s="1" customFormat="1" ht="15" customHeight="1">
      <c r="B131" s="280"/>
      <c r="C131" s="261" t="s">
        <v>573</v>
      </c>
      <c r="D131" s="261"/>
      <c r="E131" s="261"/>
      <c r="F131" s="262" t="s">
        <v>564</v>
      </c>
      <c r="G131" s="261"/>
      <c r="H131" s="261" t="s">
        <v>574</v>
      </c>
      <c r="I131" s="261" t="s">
        <v>560</v>
      </c>
      <c r="J131" s="261">
        <v>20</v>
      </c>
      <c r="K131" s="283"/>
    </row>
    <row r="132" spans="2:11" s="1" customFormat="1" ht="15" customHeight="1">
      <c r="B132" s="280"/>
      <c r="C132" s="261" t="s">
        <v>575</v>
      </c>
      <c r="D132" s="261"/>
      <c r="E132" s="261"/>
      <c r="F132" s="262" t="s">
        <v>564</v>
      </c>
      <c r="G132" s="261"/>
      <c r="H132" s="261" t="s">
        <v>576</v>
      </c>
      <c r="I132" s="261" t="s">
        <v>560</v>
      </c>
      <c r="J132" s="261">
        <v>20</v>
      </c>
      <c r="K132" s="283"/>
    </row>
    <row r="133" spans="2:11" s="1" customFormat="1" ht="15" customHeight="1">
      <c r="B133" s="280"/>
      <c r="C133" s="237" t="s">
        <v>563</v>
      </c>
      <c r="D133" s="237"/>
      <c r="E133" s="237"/>
      <c r="F133" s="258" t="s">
        <v>564</v>
      </c>
      <c r="G133" s="237"/>
      <c r="H133" s="237" t="s">
        <v>598</v>
      </c>
      <c r="I133" s="237" t="s">
        <v>560</v>
      </c>
      <c r="J133" s="237">
        <v>50</v>
      </c>
      <c r="K133" s="283"/>
    </row>
    <row r="134" spans="2:11" s="1" customFormat="1" ht="15" customHeight="1">
      <c r="B134" s="280"/>
      <c r="C134" s="237" t="s">
        <v>577</v>
      </c>
      <c r="D134" s="237"/>
      <c r="E134" s="237"/>
      <c r="F134" s="258" t="s">
        <v>564</v>
      </c>
      <c r="G134" s="237"/>
      <c r="H134" s="237" t="s">
        <v>598</v>
      </c>
      <c r="I134" s="237" t="s">
        <v>560</v>
      </c>
      <c r="J134" s="237">
        <v>50</v>
      </c>
      <c r="K134" s="283"/>
    </row>
    <row r="135" spans="2:11" s="1" customFormat="1" ht="15" customHeight="1">
      <c r="B135" s="280"/>
      <c r="C135" s="237" t="s">
        <v>583</v>
      </c>
      <c r="D135" s="237"/>
      <c r="E135" s="237"/>
      <c r="F135" s="258" t="s">
        <v>564</v>
      </c>
      <c r="G135" s="237"/>
      <c r="H135" s="237" t="s">
        <v>598</v>
      </c>
      <c r="I135" s="237" t="s">
        <v>560</v>
      </c>
      <c r="J135" s="237">
        <v>50</v>
      </c>
      <c r="K135" s="283"/>
    </row>
    <row r="136" spans="2:11" s="1" customFormat="1" ht="15" customHeight="1">
      <c r="B136" s="280"/>
      <c r="C136" s="237" t="s">
        <v>585</v>
      </c>
      <c r="D136" s="237"/>
      <c r="E136" s="237"/>
      <c r="F136" s="258" t="s">
        <v>564</v>
      </c>
      <c r="G136" s="237"/>
      <c r="H136" s="237" t="s">
        <v>598</v>
      </c>
      <c r="I136" s="237" t="s">
        <v>560</v>
      </c>
      <c r="J136" s="237">
        <v>50</v>
      </c>
      <c r="K136" s="283"/>
    </row>
    <row r="137" spans="2:11" s="1" customFormat="1" ht="15" customHeight="1">
      <c r="B137" s="280"/>
      <c r="C137" s="237" t="s">
        <v>586</v>
      </c>
      <c r="D137" s="237"/>
      <c r="E137" s="237"/>
      <c r="F137" s="258" t="s">
        <v>564</v>
      </c>
      <c r="G137" s="237"/>
      <c r="H137" s="237" t="s">
        <v>611</v>
      </c>
      <c r="I137" s="237" t="s">
        <v>560</v>
      </c>
      <c r="J137" s="237">
        <v>255</v>
      </c>
      <c r="K137" s="283"/>
    </row>
    <row r="138" spans="2:11" s="1" customFormat="1" ht="15" customHeight="1">
      <c r="B138" s="280"/>
      <c r="C138" s="237" t="s">
        <v>588</v>
      </c>
      <c r="D138" s="237"/>
      <c r="E138" s="237"/>
      <c r="F138" s="258" t="s">
        <v>558</v>
      </c>
      <c r="G138" s="237"/>
      <c r="H138" s="237" t="s">
        <v>612</v>
      </c>
      <c r="I138" s="237" t="s">
        <v>590</v>
      </c>
      <c r="J138" s="237"/>
      <c r="K138" s="283"/>
    </row>
    <row r="139" spans="2:11" s="1" customFormat="1" ht="15" customHeight="1">
      <c r="B139" s="280"/>
      <c r="C139" s="237" t="s">
        <v>591</v>
      </c>
      <c r="D139" s="237"/>
      <c r="E139" s="237"/>
      <c r="F139" s="258" t="s">
        <v>558</v>
      </c>
      <c r="G139" s="237"/>
      <c r="H139" s="237" t="s">
        <v>613</v>
      </c>
      <c r="I139" s="237" t="s">
        <v>593</v>
      </c>
      <c r="J139" s="237"/>
      <c r="K139" s="283"/>
    </row>
    <row r="140" spans="2:11" s="1" customFormat="1" ht="15" customHeight="1">
      <c r="B140" s="280"/>
      <c r="C140" s="237" t="s">
        <v>594</v>
      </c>
      <c r="D140" s="237"/>
      <c r="E140" s="237"/>
      <c r="F140" s="258" t="s">
        <v>558</v>
      </c>
      <c r="G140" s="237"/>
      <c r="H140" s="237" t="s">
        <v>594</v>
      </c>
      <c r="I140" s="237" t="s">
        <v>593</v>
      </c>
      <c r="J140" s="237"/>
      <c r="K140" s="283"/>
    </row>
    <row r="141" spans="2:11" s="1" customFormat="1" ht="15" customHeight="1">
      <c r="B141" s="280"/>
      <c r="C141" s="237" t="s">
        <v>42</v>
      </c>
      <c r="D141" s="237"/>
      <c r="E141" s="237"/>
      <c r="F141" s="258" t="s">
        <v>558</v>
      </c>
      <c r="G141" s="237"/>
      <c r="H141" s="237" t="s">
        <v>614</v>
      </c>
      <c r="I141" s="237" t="s">
        <v>593</v>
      </c>
      <c r="J141" s="237"/>
      <c r="K141" s="283"/>
    </row>
    <row r="142" spans="2:11" s="1" customFormat="1" ht="15" customHeight="1">
      <c r="B142" s="280"/>
      <c r="C142" s="237" t="s">
        <v>615</v>
      </c>
      <c r="D142" s="237"/>
      <c r="E142" s="237"/>
      <c r="F142" s="258" t="s">
        <v>558</v>
      </c>
      <c r="G142" s="237"/>
      <c r="H142" s="237" t="s">
        <v>616</v>
      </c>
      <c r="I142" s="237" t="s">
        <v>593</v>
      </c>
      <c r="J142" s="237"/>
      <c r="K142" s="283"/>
    </row>
    <row r="143" spans="2:11" s="1" customFormat="1" ht="15" customHeight="1">
      <c r="B143" s="284"/>
      <c r="C143" s="285"/>
      <c r="D143" s="285"/>
      <c r="E143" s="285"/>
      <c r="F143" s="285"/>
      <c r="G143" s="285"/>
      <c r="H143" s="285"/>
      <c r="I143" s="285"/>
      <c r="J143" s="285"/>
      <c r="K143" s="286"/>
    </row>
    <row r="144" spans="2:11" s="1" customFormat="1" ht="18.75" customHeight="1">
      <c r="B144" s="271"/>
      <c r="C144" s="271"/>
      <c r="D144" s="271"/>
      <c r="E144" s="271"/>
      <c r="F144" s="272"/>
      <c r="G144" s="271"/>
      <c r="H144" s="271"/>
      <c r="I144" s="271"/>
      <c r="J144" s="271"/>
      <c r="K144" s="271"/>
    </row>
    <row r="145" spans="2:11" s="1" customFormat="1" ht="18.75" customHeight="1">
      <c r="B145" s="244"/>
      <c r="C145" s="244"/>
      <c r="D145" s="244"/>
      <c r="E145" s="244"/>
      <c r="F145" s="244"/>
      <c r="G145" s="244"/>
      <c r="H145" s="244"/>
      <c r="I145" s="244"/>
      <c r="J145" s="244"/>
      <c r="K145" s="244"/>
    </row>
    <row r="146" spans="2:11" s="1" customFormat="1" ht="7.5" customHeight="1">
      <c r="B146" s="245"/>
      <c r="C146" s="246"/>
      <c r="D146" s="246"/>
      <c r="E146" s="246"/>
      <c r="F146" s="246"/>
      <c r="G146" s="246"/>
      <c r="H146" s="246"/>
      <c r="I146" s="246"/>
      <c r="J146" s="246"/>
      <c r="K146" s="247"/>
    </row>
    <row r="147" spans="2:11" s="1" customFormat="1" ht="45" customHeight="1">
      <c r="B147" s="248"/>
      <c r="C147" s="366" t="s">
        <v>617</v>
      </c>
      <c r="D147" s="366"/>
      <c r="E147" s="366"/>
      <c r="F147" s="366"/>
      <c r="G147" s="366"/>
      <c r="H147" s="366"/>
      <c r="I147" s="366"/>
      <c r="J147" s="366"/>
      <c r="K147" s="249"/>
    </row>
    <row r="148" spans="2:11" s="1" customFormat="1" ht="17.25" customHeight="1">
      <c r="B148" s="248"/>
      <c r="C148" s="250" t="s">
        <v>552</v>
      </c>
      <c r="D148" s="250"/>
      <c r="E148" s="250"/>
      <c r="F148" s="250" t="s">
        <v>553</v>
      </c>
      <c r="G148" s="251"/>
      <c r="H148" s="250" t="s">
        <v>58</v>
      </c>
      <c r="I148" s="250" t="s">
        <v>61</v>
      </c>
      <c r="J148" s="250" t="s">
        <v>554</v>
      </c>
      <c r="K148" s="249"/>
    </row>
    <row r="149" spans="2:11" s="1" customFormat="1" ht="17.25" customHeight="1">
      <c r="B149" s="248"/>
      <c r="C149" s="252" t="s">
        <v>555</v>
      </c>
      <c r="D149" s="252"/>
      <c r="E149" s="252"/>
      <c r="F149" s="253" t="s">
        <v>556</v>
      </c>
      <c r="G149" s="254"/>
      <c r="H149" s="252"/>
      <c r="I149" s="252"/>
      <c r="J149" s="252" t="s">
        <v>557</v>
      </c>
      <c r="K149" s="249"/>
    </row>
    <row r="150" spans="2:11" s="1" customFormat="1" ht="5.25" customHeight="1">
      <c r="B150" s="260"/>
      <c r="C150" s="255"/>
      <c r="D150" s="255"/>
      <c r="E150" s="255"/>
      <c r="F150" s="255"/>
      <c r="G150" s="256"/>
      <c r="H150" s="255"/>
      <c r="I150" s="255"/>
      <c r="J150" s="255"/>
      <c r="K150" s="283"/>
    </row>
    <row r="151" spans="2:11" s="1" customFormat="1" ht="15" customHeight="1">
      <c r="B151" s="260"/>
      <c r="C151" s="287" t="s">
        <v>561</v>
      </c>
      <c r="D151" s="237"/>
      <c r="E151" s="237"/>
      <c r="F151" s="288" t="s">
        <v>558</v>
      </c>
      <c r="G151" s="237"/>
      <c r="H151" s="287" t="s">
        <v>598</v>
      </c>
      <c r="I151" s="287" t="s">
        <v>560</v>
      </c>
      <c r="J151" s="287">
        <v>120</v>
      </c>
      <c r="K151" s="283"/>
    </row>
    <row r="152" spans="2:11" s="1" customFormat="1" ht="15" customHeight="1">
      <c r="B152" s="260"/>
      <c r="C152" s="287" t="s">
        <v>607</v>
      </c>
      <c r="D152" s="237"/>
      <c r="E152" s="237"/>
      <c r="F152" s="288" t="s">
        <v>558</v>
      </c>
      <c r="G152" s="237"/>
      <c r="H152" s="287" t="s">
        <v>618</v>
      </c>
      <c r="I152" s="287" t="s">
        <v>560</v>
      </c>
      <c r="J152" s="287" t="s">
        <v>609</v>
      </c>
      <c r="K152" s="283"/>
    </row>
    <row r="153" spans="2:11" s="1" customFormat="1" ht="15" customHeight="1">
      <c r="B153" s="260"/>
      <c r="C153" s="287" t="s">
        <v>506</v>
      </c>
      <c r="D153" s="237"/>
      <c r="E153" s="237"/>
      <c r="F153" s="288" t="s">
        <v>558</v>
      </c>
      <c r="G153" s="237"/>
      <c r="H153" s="287" t="s">
        <v>619</v>
      </c>
      <c r="I153" s="287" t="s">
        <v>560</v>
      </c>
      <c r="J153" s="287" t="s">
        <v>609</v>
      </c>
      <c r="K153" s="283"/>
    </row>
    <row r="154" spans="2:11" s="1" customFormat="1" ht="15" customHeight="1">
      <c r="B154" s="260"/>
      <c r="C154" s="287" t="s">
        <v>563</v>
      </c>
      <c r="D154" s="237"/>
      <c r="E154" s="237"/>
      <c r="F154" s="288" t="s">
        <v>564</v>
      </c>
      <c r="G154" s="237"/>
      <c r="H154" s="287" t="s">
        <v>598</v>
      </c>
      <c r="I154" s="287" t="s">
        <v>560</v>
      </c>
      <c r="J154" s="287">
        <v>50</v>
      </c>
      <c r="K154" s="283"/>
    </row>
    <row r="155" spans="2:11" s="1" customFormat="1" ht="15" customHeight="1">
      <c r="B155" s="260"/>
      <c r="C155" s="287" t="s">
        <v>566</v>
      </c>
      <c r="D155" s="237"/>
      <c r="E155" s="237"/>
      <c r="F155" s="288" t="s">
        <v>558</v>
      </c>
      <c r="G155" s="237"/>
      <c r="H155" s="287" t="s">
        <v>598</v>
      </c>
      <c r="I155" s="287" t="s">
        <v>568</v>
      </c>
      <c r="J155" s="287"/>
      <c r="K155" s="283"/>
    </row>
    <row r="156" spans="2:11" s="1" customFormat="1" ht="15" customHeight="1">
      <c r="B156" s="260"/>
      <c r="C156" s="287" t="s">
        <v>577</v>
      </c>
      <c r="D156" s="237"/>
      <c r="E156" s="237"/>
      <c r="F156" s="288" t="s">
        <v>564</v>
      </c>
      <c r="G156" s="237"/>
      <c r="H156" s="287" t="s">
        <v>598</v>
      </c>
      <c r="I156" s="287" t="s">
        <v>560</v>
      </c>
      <c r="J156" s="287">
        <v>50</v>
      </c>
      <c r="K156" s="283"/>
    </row>
    <row r="157" spans="2:11" s="1" customFormat="1" ht="15" customHeight="1">
      <c r="B157" s="260"/>
      <c r="C157" s="287" t="s">
        <v>585</v>
      </c>
      <c r="D157" s="237"/>
      <c r="E157" s="237"/>
      <c r="F157" s="288" t="s">
        <v>564</v>
      </c>
      <c r="G157" s="237"/>
      <c r="H157" s="287" t="s">
        <v>598</v>
      </c>
      <c r="I157" s="287" t="s">
        <v>560</v>
      </c>
      <c r="J157" s="287">
        <v>50</v>
      </c>
      <c r="K157" s="283"/>
    </row>
    <row r="158" spans="2:11" s="1" customFormat="1" ht="15" customHeight="1">
      <c r="B158" s="260"/>
      <c r="C158" s="287" t="s">
        <v>583</v>
      </c>
      <c r="D158" s="237"/>
      <c r="E158" s="237"/>
      <c r="F158" s="288" t="s">
        <v>564</v>
      </c>
      <c r="G158" s="237"/>
      <c r="H158" s="287" t="s">
        <v>598</v>
      </c>
      <c r="I158" s="287" t="s">
        <v>560</v>
      </c>
      <c r="J158" s="287">
        <v>50</v>
      </c>
      <c r="K158" s="283"/>
    </row>
    <row r="159" spans="2:11" s="1" customFormat="1" ht="15" customHeight="1">
      <c r="B159" s="260"/>
      <c r="C159" s="287" t="s">
        <v>92</v>
      </c>
      <c r="D159" s="237"/>
      <c r="E159" s="237"/>
      <c r="F159" s="288" t="s">
        <v>558</v>
      </c>
      <c r="G159" s="237"/>
      <c r="H159" s="287" t="s">
        <v>620</v>
      </c>
      <c r="I159" s="287" t="s">
        <v>560</v>
      </c>
      <c r="J159" s="287" t="s">
        <v>621</v>
      </c>
      <c r="K159" s="283"/>
    </row>
    <row r="160" spans="2:11" s="1" customFormat="1" ht="15" customHeight="1">
      <c r="B160" s="260"/>
      <c r="C160" s="287" t="s">
        <v>622</v>
      </c>
      <c r="D160" s="237"/>
      <c r="E160" s="237"/>
      <c r="F160" s="288" t="s">
        <v>558</v>
      </c>
      <c r="G160" s="237"/>
      <c r="H160" s="287" t="s">
        <v>623</v>
      </c>
      <c r="I160" s="287" t="s">
        <v>593</v>
      </c>
      <c r="J160" s="287"/>
      <c r="K160" s="283"/>
    </row>
    <row r="161" spans="2:11" s="1" customFormat="1" ht="15" customHeight="1">
      <c r="B161" s="289"/>
      <c r="C161" s="269"/>
      <c r="D161" s="269"/>
      <c r="E161" s="269"/>
      <c r="F161" s="269"/>
      <c r="G161" s="269"/>
      <c r="H161" s="269"/>
      <c r="I161" s="269"/>
      <c r="J161" s="269"/>
      <c r="K161" s="290"/>
    </row>
    <row r="162" spans="2:11" s="1" customFormat="1" ht="18.75" customHeight="1">
      <c r="B162" s="271"/>
      <c r="C162" s="281"/>
      <c r="D162" s="281"/>
      <c r="E162" s="281"/>
      <c r="F162" s="291"/>
      <c r="G162" s="281"/>
      <c r="H162" s="281"/>
      <c r="I162" s="281"/>
      <c r="J162" s="281"/>
      <c r="K162" s="271"/>
    </row>
    <row r="163" spans="2:11" s="1" customFormat="1" ht="18.75" customHeight="1">
      <c r="B163" s="244"/>
      <c r="C163" s="244"/>
      <c r="D163" s="244"/>
      <c r="E163" s="244"/>
      <c r="F163" s="244"/>
      <c r="G163" s="244"/>
      <c r="H163" s="244"/>
      <c r="I163" s="244"/>
      <c r="J163" s="244"/>
      <c r="K163" s="244"/>
    </row>
    <row r="164" spans="2:11" s="1" customFormat="1" ht="7.5" customHeight="1">
      <c r="B164" s="226"/>
      <c r="C164" s="227"/>
      <c r="D164" s="227"/>
      <c r="E164" s="227"/>
      <c r="F164" s="227"/>
      <c r="G164" s="227"/>
      <c r="H164" s="227"/>
      <c r="I164" s="227"/>
      <c r="J164" s="227"/>
      <c r="K164" s="228"/>
    </row>
    <row r="165" spans="2:11" s="1" customFormat="1" ht="45" customHeight="1">
      <c r="B165" s="229"/>
      <c r="C165" s="364" t="s">
        <v>624</v>
      </c>
      <c r="D165" s="364"/>
      <c r="E165" s="364"/>
      <c r="F165" s="364"/>
      <c r="G165" s="364"/>
      <c r="H165" s="364"/>
      <c r="I165" s="364"/>
      <c r="J165" s="364"/>
      <c r="K165" s="230"/>
    </row>
    <row r="166" spans="2:11" s="1" customFormat="1" ht="17.25" customHeight="1">
      <c r="B166" s="229"/>
      <c r="C166" s="250" t="s">
        <v>552</v>
      </c>
      <c r="D166" s="250"/>
      <c r="E166" s="250"/>
      <c r="F166" s="250" t="s">
        <v>553</v>
      </c>
      <c r="G166" s="292"/>
      <c r="H166" s="293" t="s">
        <v>58</v>
      </c>
      <c r="I166" s="293" t="s">
        <v>61</v>
      </c>
      <c r="J166" s="250" t="s">
        <v>554</v>
      </c>
      <c r="K166" s="230"/>
    </row>
    <row r="167" spans="2:11" s="1" customFormat="1" ht="17.25" customHeight="1">
      <c r="B167" s="231"/>
      <c r="C167" s="252" t="s">
        <v>555</v>
      </c>
      <c r="D167" s="252"/>
      <c r="E167" s="252"/>
      <c r="F167" s="253" t="s">
        <v>556</v>
      </c>
      <c r="G167" s="294"/>
      <c r="H167" s="295"/>
      <c r="I167" s="295"/>
      <c r="J167" s="252" t="s">
        <v>557</v>
      </c>
      <c r="K167" s="232"/>
    </row>
    <row r="168" spans="2:11" s="1" customFormat="1" ht="5.25" customHeight="1">
      <c r="B168" s="260"/>
      <c r="C168" s="255"/>
      <c r="D168" s="255"/>
      <c r="E168" s="255"/>
      <c r="F168" s="255"/>
      <c r="G168" s="256"/>
      <c r="H168" s="255"/>
      <c r="I168" s="255"/>
      <c r="J168" s="255"/>
      <c r="K168" s="283"/>
    </row>
    <row r="169" spans="2:11" s="1" customFormat="1" ht="15" customHeight="1">
      <c r="B169" s="260"/>
      <c r="C169" s="237" t="s">
        <v>561</v>
      </c>
      <c r="D169" s="237"/>
      <c r="E169" s="237"/>
      <c r="F169" s="258" t="s">
        <v>558</v>
      </c>
      <c r="G169" s="237"/>
      <c r="H169" s="237" t="s">
        <v>598</v>
      </c>
      <c r="I169" s="237" t="s">
        <v>560</v>
      </c>
      <c r="J169" s="237">
        <v>120</v>
      </c>
      <c r="K169" s="283"/>
    </row>
    <row r="170" spans="2:11" s="1" customFormat="1" ht="15" customHeight="1">
      <c r="B170" s="260"/>
      <c r="C170" s="237" t="s">
        <v>607</v>
      </c>
      <c r="D170" s="237"/>
      <c r="E170" s="237"/>
      <c r="F170" s="258" t="s">
        <v>558</v>
      </c>
      <c r="G170" s="237"/>
      <c r="H170" s="237" t="s">
        <v>608</v>
      </c>
      <c r="I170" s="237" t="s">
        <v>560</v>
      </c>
      <c r="J170" s="237" t="s">
        <v>609</v>
      </c>
      <c r="K170" s="283"/>
    </row>
    <row r="171" spans="2:11" s="1" customFormat="1" ht="15" customHeight="1">
      <c r="B171" s="260"/>
      <c r="C171" s="237" t="s">
        <v>506</v>
      </c>
      <c r="D171" s="237"/>
      <c r="E171" s="237"/>
      <c r="F171" s="258" t="s">
        <v>558</v>
      </c>
      <c r="G171" s="237"/>
      <c r="H171" s="237" t="s">
        <v>625</v>
      </c>
      <c r="I171" s="237" t="s">
        <v>560</v>
      </c>
      <c r="J171" s="237" t="s">
        <v>609</v>
      </c>
      <c r="K171" s="283"/>
    </row>
    <row r="172" spans="2:11" s="1" customFormat="1" ht="15" customHeight="1">
      <c r="B172" s="260"/>
      <c r="C172" s="237" t="s">
        <v>563</v>
      </c>
      <c r="D172" s="237"/>
      <c r="E172" s="237"/>
      <c r="F172" s="258" t="s">
        <v>564</v>
      </c>
      <c r="G172" s="237"/>
      <c r="H172" s="237" t="s">
        <v>625</v>
      </c>
      <c r="I172" s="237" t="s">
        <v>560</v>
      </c>
      <c r="J172" s="237">
        <v>50</v>
      </c>
      <c r="K172" s="283"/>
    </row>
    <row r="173" spans="2:11" s="1" customFormat="1" ht="15" customHeight="1">
      <c r="B173" s="260"/>
      <c r="C173" s="237" t="s">
        <v>566</v>
      </c>
      <c r="D173" s="237"/>
      <c r="E173" s="237"/>
      <c r="F173" s="258" t="s">
        <v>558</v>
      </c>
      <c r="G173" s="237"/>
      <c r="H173" s="237" t="s">
        <v>625</v>
      </c>
      <c r="I173" s="237" t="s">
        <v>568</v>
      </c>
      <c r="J173" s="237"/>
      <c r="K173" s="283"/>
    </row>
    <row r="174" spans="2:11" s="1" customFormat="1" ht="15" customHeight="1">
      <c r="B174" s="260"/>
      <c r="C174" s="237" t="s">
        <v>577</v>
      </c>
      <c r="D174" s="237"/>
      <c r="E174" s="237"/>
      <c r="F174" s="258" t="s">
        <v>564</v>
      </c>
      <c r="G174" s="237"/>
      <c r="H174" s="237" t="s">
        <v>625</v>
      </c>
      <c r="I174" s="237" t="s">
        <v>560</v>
      </c>
      <c r="J174" s="237">
        <v>50</v>
      </c>
      <c r="K174" s="283"/>
    </row>
    <row r="175" spans="2:11" s="1" customFormat="1" ht="15" customHeight="1">
      <c r="B175" s="260"/>
      <c r="C175" s="237" t="s">
        <v>585</v>
      </c>
      <c r="D175" s="237"/>
      <c r="E175" s="237"/>
      <c r="F175" s="258" t="s">
        <v>564</v>
      </c>
      <c r="G175" s="237"/>
      <c r="H175" s="237" t="s">
        <v>625</v>
      </c>
      <c r="I175" s="237" t="s">
        <v>560</v>
      </c>
      <c r="J175" s="237">
        <v>50</v>
      </c>
      <c r="K175" s="283"/>
    </row>
    <row r="176" spans="2:11" s="1" customFormat="1" ht="15" customHeight="1">
      <c r="B176" s="260"/>
      <c r="C176" s="237" t="s">
        <v>583</v>
      </c>
      <c r="D176" s="237"/>
      <c r="E176" s="237"/>
      <c r="F176" s="258" t="s">
        <v>564</v>
      </c>
      <c r="G176" s="237"/>
      <c r="H176" s="237" t="s">
        <v>625</v>
      </c>
      <c r="I176" s="237" t="s">
        <v>560</v>
      </c>
      <c r="J176" s="237">
        <v>50</v>
      </c>
      <c r="K176" s="283"/>
    </row>
    <row r="177" spans="2:11" s="1" customFormat="1" ht="15" customHeight="1">
      <c r="B177" s="260"/>
      <c r="C177" s="237" t="s">
        <v>107</v>
      </c>
      <c r="D177" s="237"/>
      <c r="E177" s="237"/>
      <c r="F177" s="258" t="s">
        <v>558</v>
      </c>
      <c r="G177" s="237"/>
      <c r="H177" s="237" t="s">
        <v>626</v>
      </c>
      <c r="I177" s="237" t="s">
        <v>627</v>
      </c>
      <c r="J177" s="237"/>
      <c r="K177" s="283"/>
    </row>
    <row r="178" spans="2:11" s="1" customFormat="1" ht="15" customHeight="1">
      <c r="B178" s="260"/>
      <c r="C178" s="237" t="s">
        <v>61</v>
      </c>
      <c r="D178" s="237"/>
      <c r="E178" s="237"/>
      <c r="F178" s="258" t="s">
        <v>558</v>
      </c>
      <c r="G178" s="237"/>
      <c r="H178" s="237" t="s">
        <v>628</v>
      </c>
      <c r="I178" s="237" t="s">
        <v>629</v>
      </c>
      <c r="J178" s="237">
        <v>1</v>
      </c>
      <c r="K178" s="283"/>
    </row>
    <row r="179" spans="2:11" s="1" customFormat="1" ht="15" customHeight="1">
      <c r="B179" s="260"/>
      <c r="C179" s="237" t="s">
        <v>57</v>
      </c>
      <c r="D179" s="237"/>
      <c r="E179" s="237"/>
      <c r="F179" s="258" t="s">
        <v>558</v>
      </c>
      <c r="G179" s="237"/>
      <c r="H179" s="237" t="s">
        <v>630</v>
      </c>
      <c r="I179" s="237" t="s">
        <v>560</v>
      </c>
      <c r="J179" s="237">
        <v>20</v>
      </c>
      <c r="K179" s="283"/>
    </row>
    <row r="180" spans="2:11" s="1" customFormat="1" ht="15" customHeight="1">
      <c r="B180" s="260"/>
      <c r="C180" s="237" t="s">
        <v>58</v>
      </c>
      <c r="D180" s="237"/>
      <c r="E180" s="237"/>
      <c r="F180" s="258" t="s">
        <v>558</v>
      </c>
      <c r="G180" s="237"/>
      <c r="H180" s="237" t="s">
        <v>631</v>
      </c>
      <c r="I180" s="237" t="s">
        <v>560</v>
      </c>
      <c r="J180" s="237">
        <v>255</v>
      </c>
      <c r="K180" s="283"/>
    </row>
    <row r="181" spans="2:11" s="1" customFormat="1" ht="15" customHeight="1">
      <c r="B181" s="260"/>
      <c r="C181" s="237" t="s">
        <v>108</v>
      </c>
      <c r="D181" s="237"/>
      <c r="E181" s="237"/>
      <c r="F181" s="258" t="s">
        <v>558</v>
      </c>
      <c r="G181" s="237"/>
      <c r="H181" s="237" t="s">
        <v>522</v>
      </c>
      <c r="I181" s="237" t="s">
        <v>560</v>
      </c>
      <c r="J181" s="237">
        <v>10</v>
      </c>
      <c r="K181" s="283"/>
    </row>
    <row r="182" spans="2:11" s="1" customFormat="1" ht="15" customHeight="1">
      <c r="B182" s="260"/>
      <c r="C182" s="237" t="s">
        <v>109</v>
      </c>
      <c r="D182" s="237"/>
      <c r="E182" s="237"/>
      <c r="F182" s="258" t="s">
        <v>558</v>
      </c>
      <c r="G182" s="237"/>
      <c r="H182" s="237" t="s">
        <v>632</v>
      </c>
      <c r="I182" s="237" t="s">
        <v>593</v>
      </c>
      <c r="J182" s="237"/>
      <c r="K182" s="283"/>
    </row>
    <row r="183" spans="2:11" s="1" customFormat="1" ht="15" customHeight="1">
      <c r="B183" s="260"/>
      <c r="C183" s="237" t="s">
        <v>633</v>
      </c>
      <c r="D183" s="237"/>
      <c r="E183" s="237"/>
      <c r="F183" s="258" t="s">
        <v>558</v>
      </c>
      <c r="G183" s="237"/>
      <c r="H183" s="237" t="s">
        <v>634</v>
      </c>
      <c r="I183" s="237" t="s">
        <v>593</v>
      </c>
      <c r="J183" s="237"/>
      <c r="K183" s="283"/>
    </row>
    <row r="184" spans="2:11" s="1" customFormat="1" ht="15" customHeight="1">
      <c r="B184" s="260"/>
      <c r="C184" s="237" t="s">
        <v>622</v>
      </c>
      <c r="D184" s="237"/>
      <c r="E184" s="237"/>
      <c r="F184" s="258" t="s">
        <v>558</v>
      </c>
      <c r="G184" s="237"/>
      <c r="H184" s="237" t="s">
        <v>635</v>
      </c>
      <c r="I184" s="237" t="s">
        <v>593</v>
      </c>
      <c r="J184" s="237"/>
      <c r="K184" s="283"/>
    </row>
    <row r="185" spans="2:11" s="1" customFormat="1" ht="15" customHeight="1">
      <c r="B185" s="260"/>
      <c r="C185" s="237" t="s">
        <v>111</v>
      </c>
      <c r="D185" s="237"/>
      <c r="E185" s="237"/>
      <c r="F185" s="258" t="s">
        <v>564</v>
      </c>
      <c r="G185" s="237"/>
      <c r="H185" s="237" t="s">
        <v>636</v>
      </c>
      <c r="I185" s="237" t="s">
        <v>560</v>
      </c>
      <c r="J185" s="237">
        <v>50</v>
      </c>
      <c r="K185" s="283"/>
    </row>
    <row r="186" spans="2:11" s="1" customFormat="1" ht="15" customHeight="1">
      <c r="B186" s="260"/>
      <c r="C186" s="237" t="s">
        <v>637</v>
      </c>
      <c r="D186" s="237"/>
      <c r="E186" s="237"/>
      <c r="F186" s="258" t="s">
        <v>564</v>
      </c>
      <c r="G186" s="237"/>
      <c r="H186" s="237" t="s">
        <v>638</v>
      </c>
      <c r="I186" s="237" t="s">
        <v>639</v>
      </c>
      <c r="J186" s="237"/>
      <c r="K186" s="283"/>
    </row>
    <row r="187" spans="2:11" s="1" customFormat="1" ht="15" customHeight="1">
      <c r="B187" s="260"/>
      <c r="C187" s="237" t="s">
        <v>640</v>
      </c>
      <c r="D187" s="237"/>
      <c r="E187" s="237"/>
      <c r="F187" s="258" t="s">
        <v>564</v>
      </c>
      <c r="G187" s="237"/>
      <c r="H187" s="237" t="s">
        <v>641</v>
      </c>
      <c r="I187" s="237" t="s">
        <v>639</v>
      </c>
      <c r="J187" s="237"/>
      <c r="K187" s="283"/>
    </row>
    <row r="188" spans="2:11" s="1" customFormat="1" ht="15" customHeight="1">
      <c r="B188" s="260"/>
      <c r="C188" s="237" t="s">
        <v>642</v>
      </c>
      <c r="D188" s="237"/>
      <c r="E188" s="237"/>
      <c r="F188" s="258" t="s">
        <v>564</v>
      </c>
      <c r="G188" s="237"/>
      <c r="H188" s="237" t="s">
        <v>643</v>
      </c>
      <c r="I188" s="237" t="s">
        <v>639</v>
      </c>
      <c r="J188" s="237"/>
      <c r="K188" s="283"/>
    </row>
    <row r="189" spans="2:11" s="1" customFormat="1" ht="15" customHeight="1">
      <c r="B189" s="260"/>
      <c r="C189" s="296" t="s">
        <v>644</v>
      </c>
      <c r="D189" s="237"/>
      <c r="E189" s="237"/>
      <c r="F189" s="258" t="s">
        <v>564</v>
      </c>
      <c r="G189" s="237"/>
      <c r="H189" s="237" t="s">
        <v>645</v>
      </c>
      <c r="I189" s="237" t="s">
        <v>646</v>
      </c>
      <c r="J189" s="297" t="s">
        <v>647</v>
      </c>
      <c r="K189" s="283"/>
    </row>
    <row r="190" spans="2:11" s="16" customFormat="1" ht="15" customHeight="1">
      <c r="B190" s="298"/>
      <c r="C190" s="299" t="s">
        <v>648</v>
      </c>
      <c r="D190" s="300"/>
      <c r="E190" s="300"/>
      <c r="F190" s="301" t="s">
        <v>564</v>
      </c>
      <c r="G190" s="300"/>
      <c r="H190" s="300" t="s">
        <v>649</v>
      </c>
      <c r="I190" s="300" t="s">
        <v>646</v>
      </c>
      <c r="J190" s="302" t="s">
        <v>647</v>
      </c>
      <c r="K190" s="303"/>
    </row>
    <row r="191" spans="2:11" s="1" customFormat="1" ht="15" customHeight="1">
      <c r="B191" s="260"/>
      <c r="C191" s="296" t="s">
        <v>46</v>
      </c>
      <c r="D191" s="237"/>
      <c r="E191" s="237"/>
      <c r="F191" s="258" t="s">
        <v>558</v>
      </c>
      <c r="G191" s="237"/>
      <c r="H191" s="234" t="s">
        <v>650</v>
      </c>
      <c r="I191" s="237" t="s">
        <v>651</v>
      </c>
      <c r="J191" s="237"/>
      <c r="K191" s="283"/>
    </row>
    <row r="192" spans="2:11" s="1" customFormat="1" ht="15" customHeight="1">
      <c r="B192" s="260"/>
      <c r="C192" s="296" t="s">
        <v>652</v>
      </c>
      <c r="D192" s="237"/>
      <c r="E192" s="237"/>
      <c r="F192" s="258" t="s">
        <v>558</v>
      </c>
      <c r="G192" s="237"/>
      <c r="H192" s="237" t="s">
        <v>653</v>
      </c>
      <c r="I192" s="237" t="s">
        <v>593</v>
      </c>
      <c r="J192" s="237"/>
      <c r="K192" s="283"/>
    </row>
    <row r="193" spans="2:11" s="1" customFormat="1" ht="15" customHeight="1">
      <c r="B193" s="260"/>
      <c r="C193" s="296" t="s">
        <v>654</v>
      </c>
      <c r="D193" s="237"/>
      <c r="E193" s="237"/>
      <c r="F193" s="258" t="s">
        <v>558</v>
      </c>
      <c r="G193" s="237"/>
      <c r="H193" s="237" t="s">
        <v>655</v>
      </c>
      <c r="I193" s="237" t="s">
        <v>593</v>
      </c>
      <c r="J193" s="237"/>
      <c r="K193" s="283"/>
    </row>
    <row r="194" spans="2:11" s="1" customFormat="1" ht="15" customHeight="1">
      <c r="B194" s="260"/>
      <c r="C194" s="296" t="s">
        <v>656</v>
      </c>
      <c r="D194" s="237"/>
      <c r="E194" s="237"/>
      <c r="F194" s="258" t="s">
        <v>564</v>
      </c>
      <c r="G194" s="237"/>
      <c r="H194" s="237" t="s">
        <v>657</v>
      </c>
      <c r="I194" s="237" t="s">
        <v>593</v>
      </c>
      <c r="J194" s="237"/>
      <c r="K194" s="283"/>
    </row>
    <row r="195" spans="2:11" s="1" customFormat="1" ht="15" customHeight="1">
      <c r="B195" s="289"/>
      <c r="C195" s="304"/>
      <c r="D195" s="269"/>
      <c r="E195" s="269"/>
      <c r="F195" s="269"/>
      <c r="G195" s="269"/>
      <c r="H195" s="269"/>
      <c r="I195" s="269"/>
      <c r="J195" s="269"/>
      <c r="K195" s="290"/>
    </row>
    <row r="196" spans="2:11" s="1" customFormat="1" ht="18.75" customHeight="1">
      <c r="B196" s="271"/>
      <c r="C196" s="281"/>
      <c r="D196" s="281"/>
      <c r="E196" s="281"/>
      <c r="F196" s="291"/>
      <c r="G196" s="281"/>
      <c r="H196" s="281"/>
      <c r="I196" s="281"/>
      <c r="J196" s="281"/>
      <c r="K196" s="271"/>
    </row>
    <row r="197" spans="2:11" s="1" customFormat="1" ht="18.75" customHeight="1">
      <c r="B197" s="271"/>
      <c r="C197" s="281"/>
      <c r="D197" s="281"/>
      <c r="E197" s="281"/>
      <c r="F197" s="291"/>
      <c r="G197" s="281"/>
      <c r="H197" s="281"/>
      <c r="I197" s="281"/>
      <c r="J197" s="281"/>
      <c r="K197" s="271"/>
    </row>
    <row r="198" spans="2:11" s="1" customFormat="1" ht="18.75" customHeight="1">
      <c r="B198" s="244"/>
      <c r="C198" s="244"/>
      <c r="D198" s="244"/>
      <c r="E198" s="244"/>
      <c r="F198" s="244"/>
      <c r="G198" s="244"/>
      <c r="H198" s="244"/>
      <c r="I198" s="244"/>
      <c r="J198" s="244"/>
      <c r="K198" s="244"/>
    </row>
    <row r="199" spans="2:11" s="1" customFormat="1" ht="13.5">
      <c r="B199" s="226"/>
      <c r="C199" s="227"/>
      <c r="D199" s="227"/>
      <c r="E199" s="227"/>
      <c r="F199" s="227"/>
      <c r="G199" s="227"/>
      <c r="H199" s="227"/>
      <c r="I199" s="227"/>
      <c r="J199" s="227"/>
      <c r="K199" s="228"/>
    </row>
    <row r="200" spans="2:11" s="1" customFormat="1" ht="21">
      <c r="B200" s="229"/>
      <c r="C200" s="364" t="s">
        <v>658</v>
      </c>
      <c r="D200" s="364"/>
      <c r="E200" s="364"/>
      <c r="F200" s="364"/>
      <c r="G200" s="364"/>
      <c r="H200" s="364"/>
      <c r="I200" s="364"/>
      <c r="J200" s="364"/>
      <c r="K200" s="230"/>
    </row>
    <row r="201" spans="2:11" s="1" customFormat="1" ht="25.5" customHeight="1">
      <c r="B201" s="229"/>
      <c r="C201" s="305" t="s">
        <v>659</v>
      </c>
      <c r="D201" s="305"/>
      <c r="E201" s="305"/>
      <c r="F201" s="305" t="s">
        <v>660</v>
      </c>
      <c r="G201" s="306"/>
      <c r="H201" s="367" t="s">
        <v>661</v>
      </c>
      <c r="I201" s="367"/>
      <c r="J201" s="367"/>
      <c r="K201" s="230"/>
    </row>
    <row r="202" spans="2:11" s="1" customFormat="1" ht="5.25" customHeight="1">
      <c r="B202" s="260"/>
      <c r="C202" s="255"/>
      <c r="D202" s="255"/>
      <c r="E202" s="255"/>
      <c r="F202" s="255"/>
      <c r="G202" s="281"/>
      <c r="H202" s="255"/>
      <c r="I202" s="255"/>
      <c r="J202" s="255"/>
      <c r="K202" s="283"/>
    </row>
    <row r="203" spans="2:11" s="1" customFormat="1" ht="15" customHeight="1">
      <c r="B203" s="260"/>
      <c r="C203" s="237" t="s">
        <v>651</v>
      </c>
      <c r="D203" s="237"/>
      <c r="E203" s="237"/>
      <c r="F203" s="258" t="s">
        <v>47</v>
      </c>
      <c r="G203" s="237"/>
      <c r="H203" s="368" t="s">
        <v>662</v>
      </c>
      <c r="I203" s="368"/>
      <c r="J203" s="368"/>
      <c r="K203" s="283"/>
    </row>
    <row r="204" spans="2:11" s="1" customFormat="1" ht="15" customHeight="1">
      <c r="B204" s="260"/>
      <c r="C204" s="237"/>
      <c r="D204" s="237"/>
      <c r="E204" s="237"/>
      <c r="F204" s="258" t="s">
        <v>48</v>
      </c>
      <c r="G204" s="237"/>
      <c r="H204" s="368" t="s">
        <v>663</v>
      </c>
      <c r="I204" s="368"/>
      <c r="J204" s="368"/>
      <c r="K204" s="283"/>
    </row>
    <row r="205" spans="2:11" s="1" customFormat="1" ht="15" customHeight="1">
      <c r="B205" s="260"/>
      <c r="C205" s="237"/>
      <c r="D205" s="237"/>
      <c r="E205" s="237"/>
      <c r="F205" s="258" t="s">
        <v>51</v>
      </c>
      <c r="G205" s="237"/>
      <c r="H205" s="368" t="s">
        <v>664</v>
      </c>
      <c r="I205" s="368"/>
      <c r="J205" s="368"/>
      <c r="K205" s="283"/>
    </row>
    <row r="206" spans="2:11" s="1" customFormat="1" ht="15" customHeight="1">
      <c r="B206" s="260"/>
      <c r="C206" s="237"/>
      <c r="D206" s="237"/>
      <c r="E206" s="237"/>
      <c r="F206" s="258" t="s">
        <v>49</v>
      </c>
      <c r="G206" s="237"/>
      <c r="H206" s="368" t="s">
        <v>665</v>
      </c>
      <c r="I206" s="368"/>
      <c r="J206" s="368"/>
      <c r="K206" s="283"/>
    </row>
    <row r="207" spans="2:11" s="1" customFormat="1" ht="15" customHeight="1">
      <c r="B207" s="260"/>
      <c r="C207" s="237"/>
      <c r="D207" s="237"/>
      <c r="E207" s="237"/>
      <c r="F207" s="258" t="s">
        <v>50</v>
      </c>
      <c r="G207" s="237"/>
      <c r="H207" s="368" t="s">
        <v>666</v>
      </c>
      <c r="I207" s="368"/>
      <c r="J207" s="368"/>
      <c r="K207" s="283"/>
    </row>
    <row r="208" spans="2:11" s="1" customFormat="1" ht="15" customHeight="1">
      <c r="B208" s="260"/>
      <c r="C208" s="237"/>
      <c r="D208" s="237"/>
      <c r="E208" s="237"/>
      <c r="F208" s="258"/>
      <c r="G208" s="237"/>
      <c r="H208" s="237"/>
      <c r="I208" s="237"/>
      <c r="J208" s="237"/>
      <c r="K208" s="283"/>
    </row>
    <row r="209" spans="2:11" s="1" customFormat="1" ht="15" customHeight="1">
      <c r="B209" s="260"/>
      <c r="C209" s="237" t="s">
        <v>605</v>
      </c>
      <c r="D209" s="237"/>
      <c r="E209" s="237"/>
      <c r="F209" s="258" t="s">
        <v>83</v>
      </c>
      <c r="G209" s="237"/>
      <c r="H209" s="368" t="s">
        <v>667</v>
      </c>
      <c r="I209" s="368"/>
      <c r="J209" s="368"/>
      <c r="K209" s="283"/>
    </row>
    <row r="210" spans="2:11" s="1" customFormat="1" ht="15" customHeight="1">
      <c r="B210" s="260"/>
      <c r="C210" s="237"/>
      <c r="D210" s="237"/>
      <c r="E210" s="237"/>
      <c r="F210" s="258" t="s">
        <v>500</v>
      </c>
      <c r="G210" s="237"/>
      <c r="H210" s="368" t="s">
        <v>501</v>
      </c>
      <c r="I210" s="368"/>
      <c r="J210" s="368"/>
      <c r="K210" s="283"/>
    </row>
    <row r="211" spans="2:11" s="1" customFormat="1" ht="15" customHeight="1">
      <c r="B211" s="260"/>
      <c r="C211" s="237"/>
      <c r="D211" s="237"/>
      <c r="E211" s="237"/>
      <c r="F211" s="258" t="s">
        <v>498</v>
      </c>
      <c r="G211" s="237"/>
      <c r="H211" s="368" t="s">
        <v>668</v>
      </c>
      <c r="I211" s="368"/>
      <c r="J211" s="368"/>
      <c r="K211" s="283"/>
    </row>
    <row r="212" spans="2:11" s="1" customFormat="1" ht="15" customHeight="1">
      <c r="B212" s="307"/>
      <c r="C212" s="237"/>
      <c r="D212" s="237"/>
      <c r="E212" s="237"/>
      <c r="F212" s="258" t="s">
        <v>502</v>
      </c>
      <c r="G212" s="296"/>
      <c r="H212" s="369" t="s">
        <v>503</v>
      </c>
      <c r="I212" s="369"/>
      <c r="J212" s="369"/>
      <c r="K212" s="308"/>
    </row>
    <row r="213" spans="2:11" s="1" customFormat="1" ht="15" customHeight="1">
      <c r="B213" s="307"/>
      <c r="C213" s="237"/>
      <c r="D213" s="237"/>
      <c r="E213" s="237"/>
      <c r="F213" s="258" t="s">
        <v>504</v>
      </c>
      <c r="G213" s="296"/>
      <c r="H213" s="369" t="s">
        <v>479</v>
      </c>
      <c r="I213" s="369"/>
      <c r="J213" s="369"/>
      <c r="K213" s="308"/>
    </row>
    <row r="214" spans="2:11" s="1" customFormat="1" ht="15" customHeight="1">
      <c r="B214" s="307"/>
      <c r="C214" s="237"/>
      <c r="D214" s="237"/>
      <c r="E214" s="237"/>
      <c r="F214" s="258"/>
      <c r="G214" s="296"/>
      <c r="H214" s="287"/>
      <c r="I214" s="287"/>
      <c r="J214" s="287"/>
      <c r="K214" s="308"/>
    </row>
    <row r="215" spans="2:11" s="1" customFormat="1" ht="15" customHeight="1">
      <c r="B215" s="307"/>
      <c r="C215" s="237" t="s">
        <v>629</v>
      </c>
      <c r="D215" s="237"/>
      <c r="E215" s="237"/>
      <c r="F215" s="258">
        <v>1</v>
      </c>
      <c r="G215" s="296"/>
      <c r="H215" s="369" t="s">
        <v>669</v>
      </c>
      <c r="I215" s="369"/>
      <c r="J215" s="369"/>
      <c r="K215" s="308"/>
    </row>
    <row r="216" spans="2:11" s="1" customFormat="1" ht="15" customHeight="1">
      <c r="B216" s="307"/>
      <c r="C216" s="237"/>
      <c r="D216" s="237"/>
      <c r="E216" s="237"/>
      <c r="F216" s="258">
        <v>2</v>
      </c>
      <c r="G216" s="296"/>
      <c r="H216" s="369" t="s">
        <v>670</v>
      </c>
      <c r="I216" s="369"/>
      <c r="J216" s="369"/>
      <c r="K216" s="308"/>
    </row>
    <row r="217" spans="2:11" s="1" customFormat="1" ht="15" customHeight="1">
      <c r="B217" s="307"/>
      <c r="C217" s="237"/>
      <c r="D217" s="237"/>
      <c r="E217" s="237"/>
      <c r="F217" s="258">
        <v>3</v>
      </c>
      <c r="G217" s="296"/>
      <c r="H217" s="369" t="s">
        <v>671</v>
      </c>
      <c r="I217" s="369"/>
      <c r="J217" s="369"/>
      <c r="K217" s="308"/>
    </row>
    <row r="218" spans="2:11" s="1" customFormat="1" ht="15" customHeight="1">
      <c r="B218" s="307"/>
      <c r="C218" s="237"/>
      <c r="D218" s="237"/>
      <c r="E218" s="237"/>
      <c r="F218" s="258">
        <v>4</v>
      </c>
      <c r="G218" s="296"/>
      <c r="H218" s="369" t="s">
        <v>672</v>
      </c>
      <c r="I218" s="369"/>
      <c r="J218" s="369"/>
      <c r="K218" s="308"/>
    </row>
    <row r="219" spans="2:11" s="1" customFormat="1" ht="12.75" customHeight="1">
      <c r="B219" s="309"/>
      <c r="C219" s="310"/>
      <c r="D219" s="310"/>
      <c r="E219" s="310"/>
      <c r="F219" s="310"/>
      <c r="G219" s="310"/>
      <c r="H219" s="310"/>
      <c r="I219" s="310"/>
      <c r="J219" s="310"/>
      <c r="K219" s="311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C2 - Hlavní polní cesta C2</vt:lpstr>
      <vt:lpstr>Pokyny pro vyplnění</vt:lpstr>
      <vt:lpstr>'C2 - Hlavní polní cesta C2'!Názvy_tisku</vt:lpstr>
      <vt:lpstr>'Rekapitulace stavby'!Názvy_tisku</vt:lpstr>
      <vt:lpstr>'C2 - Hlavní polní cesta C2'!Oblast_tisku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LAPTOP-1JLMHHIG\vozabal</dc:creator>
  <cp:lastModifiedBy>Hiršová Martina Ing.</cp:lastModifiedBy>
  <dcterms:created xsi:type="dcterms:W3CDTF">2024-06-26T05:05:26Z</dcterms:created>
  <dcterms:modified xsi:type="dcterms:W3CDTF">2024-06-26T07:58:47Z</dcterms:modified>
</cp:coreProperties>
</file>